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202300"/>
  <mc:AlternateContent xmlns:mc="http://schemas.openxmlformats.org/markup-compatibility/2006">
    <mc:Choice Requires="x15">
      <x15ac:absPath xmlns:x15ac="http://schemas.microsoft.com/office/spreadsheetml/2010/11/ac" url="O:\Social Map\"/>
    </mc:Choice>
  </mc:AlternateContent>
  <xr:revisionPtr revIDLastSave="0" documentId="13_ncr:1_{1134CC2D-0D80-4924-B14C-B015C728418E}" xr6:coauthVersionLast="47" xr6:coauthVersionMax="47" xr10:uidLastSave="{00000000-0000-0000-0000-000000000000}"/>
  <workbookProtection workbookAlgorithmName="SHA-512" workbookHashValue="CUEUIqY1U/uOWGf8vISVeRNV0T/rxoo2oy/XWb9OsbzLomfRxQoLNlXHo5GbHLpHh6hKyizzSIcj6naTyckPWg==" workbookSaltValue="tXqfSz8z2JlPJSOV+dTSCQ==" workbookSpinCount="100000" lockStructure="1"/>
  <bookViews>
    <workbookView xWindow="4332" yWindow="1884" windowWidth="41868" windowHeight="21552" xr2:uid="{6D8B74B9-7DF6-4AC9-A6B1-4412332C09AA}"/>
  </bookViews>
  <sheets>
    <sheet name="Instructions" sheetId="9" r:id="rId1"/>
    <sheet name="DataExtract" sheetId="3" r:id="rId2"/>
    <sheet name="Roster" sheetId="1" r:id="rId3"/>
    <sheet name="FEASTG" sheetId="4" r:id="rId4"/>
    <sheet name="NeedsLon" sheetId="5" r:id="rId5"/>
    <sheet name="Communities" sheetId="6" r:id="rId6"/>
    <sheet name="ResHab" sheetId="7" r:id="rId7"/>
    <sheet name="PerCon" sheetId="20" r:id="rId8"/>
    <sheet name="I_as_friend" sheetId="21" r:id="rId9"/>
    <sheet name="MaintLossConflict" sheetId="23" r:id="rId10"/>
    <sheet name="LU_Lang" sheetId="12" state="veryHidden" r:id="rId11"/>
    <sheet name="LU_Roster" sheetId="13" state="veryHidden" r:id="rId12"/>
    <sheet name="LU_FEAST" sheetId="14" state="veryHidden" r:id="rId13"/>
    <sheet name="LU_NeedsLon" sheetId="15" state="veryHidden" r:id="rId14"/>
    <sheet name="LU_Res" sheetId="17" state="veryHidden" r:id="rId15"/>
    <sheet name="LU_Com" sheetId="16" state="veryHidden" r:id="rId16"/>
    <sheet name="LU_PerCon" sheetId="25" state="veryHidden" r:id="rId17"/>
    <sheet name="LU_Iasfriend" sheetId="22" state="veryHidden" r:id="rId18"/>
    <sheet name="LU_MLC" sheetId="24" state="veryHidden" r:id="rId19"/>
  </sheets>
  <definedNames>
    <definedName name="AgreeDisagree">#REF!</definedName>
    <definedName name="Cadence_Label">#REF!</definedName>
    <definedName name="Circle_Label">#REF!</definedName>
    <definedName name="CurrentDate">Roster!$D$2</definedName>
    <definedName name="Distance_Label">#REF!</definedName>
    <definedName name="Lang">LU_Lang!$A$4:$A$6</definedName>
    <definedName name="LangNum">LU_Lang!$F$4</definedName>
    <definedName name="Lift">NeedsLon!$I$8</definedName>
    <definedName name="PersonIDs">Roster!$A$22:$A$111</definedName>
    <definedName name="ReciprocityChoices">#REF!</definedName>
    <definedName name="RoleTag_Labe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3" i="5" l="1"/>
  <c r="I44" i="5"/>
  <c r="I45" i="5"/>
  <c r="I46" i="5"/>
  <c r="I47" i="5"/>
  <c r="I38" i="5"/>
  <c r="I37" i="5"/>
  <c r="I36" i="5"/>
  <c r="I35" i="5"/>
  <c r="I34" i="5"/>
  <c r="I33" i="5"/>
  <c r="I12" i="5"/>
  <c r="I13" i="5"/>
  <c r="I14" i="5"/>
  <c r="I15" i="5"/>
  <c r="K15" i="5" s="1"/>
  <c r="I16" i="5"/>
  <c r="I17" i="5"/>
  <c r="K17" i="5" s="1"/>
  <c r="I18" i="5"/>
  <c r="I19" i="5"/>
  <c r="I20" i="5"/>
  <c r="I21" i="5"/>
  <c r="K21" i="5" s="1"/>
  <c r="I22" i="5"/>
  <c r="I23" i="5"/>
  <c r="K23" i="5" s="1"/>
  <c r="I24" i="5"/>
  <c r="I25" i="5"/>
  <c r="I26" i="5"/>
  <c r="I27" i="5"/>
  <c r="K27" i="5" s="1"/>
  <c r="I28" i="5"/>
  <c r="I29" i="5"/>
  <c r="K29" i="5" s="1"/>
  <c r="I11" i="5"/>
  <c r="AR11" i="4"/>
  <c r="AP13" i="4"/>
  <c r="AQ13" i="4"/>
  <c r="AP14" i="4"/>
  <c r="AQ14" i="4"/>
  <c r="AP15" i="4"/>
  <c r="AQ15" i="4"/>
  <c r="AP16" i="4"/>
  <c r="AQ16" i="4"/>
  <c r="AP17" i="4"/>
  <c r="AQ17" i="4"/>
  <c r="AP18" i="4"/>
  <c r="AQ18" i="4"/>
  <c r="AP19" i="4"/>
  <c r="AQ19" i="4"/>
  <c r="AP20" i="4"/>
  <c r="AQ20" i="4"/>
  <c r="AP21" i="4"/>
  <c r="AQ21" i="4"/>
  <c r="AP22" i="4"/>
  <c r="AQ22" i="4"/>
  <c r="AP23" i="4"/>
  <c r="AQ23" i="4"/>
  <c r="AP24" i="4"/>
  <c r="AQ24" i="4"/>
  <c r="AP25" i="4"/>
  <c r="AQ25" i="4"/>
  <c r="AP26" i="4"/>
  <c r="AQ26" i="4"/>
  <c r="AP27" i="4"/>
  <c r="AQ27" i="4"/>
  <c r="AP28" i="4"/>
  <c r="AQ28" i="4"/>
  <c r="AP29" i="4"/>
  <c r="AQ29" i="4"/>
  <c r="AP30" i="4"/>
  <c r="AQ30" i="4"/>
  <c r="AP31" i="4"/>
  <c r="AQ31" i="4"/>
  <c r="AP32" i="4"/>
  <c r="AQ32" i="4"/>
  <c r="AP33" i="4"/>
  <c r="AQ33" i="4"/>
  <c r="AP34" i="4"/>
  <c r="AQ34" i="4"/>
  <c r="AP35" i="4"/>
  <c r="AQ35" i="4"/>
  <c r="AP36" i="4"/>
  <c r="AQ36" i="4"/>
  <c r="AP37" i="4"/>
  <c r="AQ37" i="4"/>
  <c r="AP38" i="4"/>
  <c r="AQ38" i="4"/>
  <c r="AP39" i="4"/>
  <c r="AQ39" i="4"/>
  <c r="AP40" i="4"/>
  <c r="AQ40" i="4"/>
  <c r="AP41" i="4"/>
  <c r="AQ41" i="4"/>
  <c r="AP42" i="4"/>
  <c r="AQ42" i="4"/>
  <c r="AP43" i="4"/>
  <c r="AQ43" i="4"/>
  <c r="AP44" i="4"/>
  <c r="AQ44" i="4"/>
  <c r="AP45" i="4"/>
  <c r="AQ45" i="4"/>
  <c r="AP46" i="4"/>
  <c r="AQ46" i="4"/>
  <c r="AP47" i="4"/>
  <c r="AQ47" i="4"/>
  <c r="AP48" i="4"/>
  <c r="AQ48" i="4"/>
  <c r="AP49" i="4"/>
  <c r="AQ49" i="4"/>
  <c r="AP50" i="4"/>
  <c r="AQ50" i="4"/>
  <c r="AP51" i="4"/>
  <c r="AQ51" i="4"/>
  <c r="AP52" i="4"/>
  <c r="AQ52" i="4"/>
  <c r="AP53" i="4"/>
  <c r="AQ53" i="4"/>
  <c r="AP54" i="4"/>
  <c r="AQ54" i="4"/>
  <c r="AP55" i="4"/>
  <c r="AQ55" i="4"/>
  <c r="AP56" i="4"/>
  <c r="AQ56" i="4"/>
  <c r="AP57" i="4"/>
  <c r="AQ57" i="4"/>
  <c r="AP58" i="4"/>
  <c r="AQ58" i="4"/>
  <c r="AP59" i="4"/>
  <c r="AQ59" i="4"/>
  <c r="AP60" i="4"/>
  <c r="AQ60" i="4"/>
  <c r="AP61" i="4"/>
  <c r="AQ61" i="4"/>
  <c r="AP62" i="4"/>
  <c r="AQ62" i="4"/>
  <c r="AP63" i="4"/>
  <c r="AQ63" i="4"/>
  <c r="AP64" i="4"/>
  <c r="AQ64" i="4"/>
  <c r="AP65" i="4"/>
  <c r="AQ65" i="4"/>
  <c r="AP66" i="4"/>
  <c r="AQ66" i="4"/>
  <c r="AP67" i="4"/>
  <c r="AQ67" i="4"/>
  <c r="AP68" i="4"/>
  <c r="AQ68" i="4"/>
  <c r="AP69" i="4"/>
  <c r="AQ69" i="4"/>
  <c r="AP70" i="4"/>
  <c r="AQ70" i="4"/>
  <c r="AP71" i="4"/>
  <c r="AQ71" i="4"/>
  <c r="AP72" i="4"/>
  <c r="AQ72" i="4"/>
  <c r="AP73" i="4"/>
  <c r="AQ73" i="4"/>
  <c r="AP74" i="4"/>
  <c r="AQ74" i="4"/>
  <c r="AP75" i="4"/>
  <c r="AQ75" i="4"/>
  <c r="AP76" i="4"/>
  <c r="AQ76" i="4"/>
  <c r="AP77" i="4"/>
  <c r="AQ77" i="4"/>
  <c r="AP78" i="4"/>
  <c r="AQ78" i="4"/>
  <c r="AP79" i="4"/>
  <c r="AQ79" i="4"/>
  <c r="AP80" i="4"/>
  <c r="AQ80" i="4"/>
  <c r="AP81" i="4"/>
  <c r="AQ81" i="4"/>
  <c r="AP82" i="4"/>
  <c r="AQ82" i="4"/>
  <c r="AP83" i="4"/>
  <c r="AQ83" i="4"/>
  <c r="AP84" i="4"/>
  <c r="AQ84" i="4"/>
  <c r="AP85" i="4"/>
  <c r="AQ85" i="4"/>
  <c r="AP86" i="4"/>
  <c r="AQ86" i="4"/>
  <c r="AP87" i="4"/>
  <c r="AQ87" i="4"/>
  <c r="AP88" i="4"/>
  <c r="AQ88" i="4"/>
  <c r="AP89" i="4"/>
  <c r="AQ89" i="4"/>
  <c r="AP90" i="4"/>
  <c r="AQ90" i="4"/>
  <c r="AP91" i="4"/>
  <c r="AQ91" i="4"/>
  <c r="AP92" i="4"/>
  <c r="AQ92" i="4"/>
  <c r="AP93" i="4"/>
  <c r="AQ93" i="4"/>
  <c r="AP94" i="4"/>
  <c r="AQ94" i="4"/>
  <c r="AP95" i="4"/>
  <c r="AQ95" i="4"/>
  <c r="AP96" i="4"/>
  <c r="AQ96" i="4"/>
  <c r="AP97" i="4"/>
  <c r="AQ97" i="4"/>
  <c r="AP98" i="4"/>
  <c r="AQ98" i="4"/>
  <c r="AP99" i="4"/>
  <c r="AQ99" i="4"/>
  <c r="AP100" i="4"/>
  <c r="AQ100" i="4"/>
  <c r="AP101" i="4"/>
  <c r="AQ101" i="4"/>
  <c r="AQ12" i="4"/>
  <c r="AP12" i="4"/>
  <c r="K10" i="5"/>
  <c r="U17" i="23"/>
  <c r="U18" i="23"/>
  <c r="U19" i="23"/>
  <c r="A285" i="3" s="1"/>
  <c r="U20" i="23"/>
  <c r="U21" i="23"/>
  <c r="A287" i="3" s="1"/>
  <c r="U22" i="23"/>
  <c r="U23" i="23"/>
  <c r="U24" i="23"/>
  <c r="U25" i="23"/>
  <c r="A291" i="3" s="1"/>
  <c r="U26" i="23"/>
  <c r="A292" i="3" s="1"/>
  <c r="U27" i="23"/>
  <c r="U28" i="23"/>
  <c r="U29" i="23"/>
  <c r="U30" i="23"/>
  <c r="A296" i="3" s="1"/>
  <c r="U31" i="23"/>
  <c r="A297" i="3" s="1"/>
  <c r="U12" i="23"/>
  <c r="J60" i="21"/>
  <c r="J61" i="21"/>
  <c r="J62" i="21"/>
  <c r="J63" i="21"/>
  <c r="J64" i="21"/>
  <c r="J65" i="21"/>
  <c r="J66" i="21"/>
  <c r="J67" i="21"/>
  <c r="J68" i="21"/>
  <c r="J69" i="21"/>
  <c r="J70" i="21"/>
  <c r="J71" i="21"/>
  <c r="J72" i="21"/>
  <c r="J73" i="21"/>
  <c r="J74" i="21"/>
  <c r="J75" i="21"/>
  <c r="J76" i="21"/>
  <c r="J77" i="21"/>
  <c r="J78" i="21"/>
  <c r="J79" i="21"/>
  <c r="J80" i="21"/>
  <c r="J81" i="21"/>
  <c r="J82" i="21"/>
  <c r="J83" i="21"/>
  <c r="J84" i="21"/>
  <c r="J85" i="21"/>
  <c r="J86" i="21"/>
  <c r="J87" i="21"/>
  <c r="J88" i="21"/>
  <c r="J89" i="21"/>
  <c r="A255" i="3" s="1"/>
  <c r="J90" i="21"/>
  <c r="J91" i="21"/>
  <c r="J92" i="21"/>
  <c r="J93" i="21"/>
  <c r="J94" i="21"/>
  <c r="J95" i="21"/>
  <c r="J96" i="21"/>
  <c r="J97" i="21"/>
  <c r="J98" i="21"/>
  <c r="J99" i="21"/>
  <c r="J100" i="21"/>
  <c r="J101" i="21"/>
  <c r="A267" i="3" s="1"/>
  <c r="J102" i="21"/>
  <c r="J103" i="21"/>
  <c r="J104" i="21"/>
  <c r="J105" i="21"/>
  <c r="J106" i="21"/>
  <c r="J107" i="21"/>
  <c r="J108" i="21"/>
  <c r="J109" i="21"/>
  <c r="J59" i="21"/>
  <c r="J7" i="21"/>
  <c r="J8" i="21"/>
  <c r="J9" i="21"/>
  <c r="J10" i="21"/>
  <c r="A176" i="3" s="1"/>
  <c r="J11" i="21"/>
  <c r="J12" i="21"/>
  <c r="J13" i="21"/>
  <c r="J14" i="21"/>
  <c r="J15" i="21"/>
  <c r="J16" i="21"/>
  <c r="A182" i="3" s="1"/>
  <c r="J17" i="21"/>
  <c r="J18" i="21"/>
  <c r="J19" i="21"/>
  <c r="J20" i="21"/>
  <c r="J21" i="21"/>
  <c r="J22" i="21"/>
  <c r="J23" i="21"/>
  <c r="J24" i="21"/>
  <c r="J25" i="21"/>
  <c r="J26" i="21"/>
  <c r="J27" i="21"/>
  <c r="J28" i="21"/>
  <c r="J29" i="21"/>
  <c r="J30" i="21"/>
  <c r="A196" i="3" s="1"/>
  <c r="J31" i="21"/>
  <c r="J32" i="21"/>
  <c r="J33" i="21"/>
  <c r="J34" i="21"/>
  <c r="J35" i="21"/>
  <c r="J36" i="21"/>
  <c r="J37" i="21"/>
  <c r="J38" i="21"/>
  <c r="J39" i="21"/>
  <c r="J40" i="21"/>
  <c r="J41" i="21"/>
  <c r="J42" i="21"/>
  <c r="J43" i="21"/>
  <c r="J44" i="21"/>
  <c r="J45" i="21"/>
  <c r="J46" i="21"/>
  <c r="J47" i="21"/>
  <c r="J48" i="21"/>
  <c r="J49" i="21"/>
  <c r="J50" i="21"/>
  <c r="J51" i="21"/>
  <c r="J52" i="21"/>
  <c r="J53" i="21"/>
  <c r="J54" i="21"/>
  <c r="A220" i="3" s="1"/>
  <c r="J55" i="21"/>
  <c r="J56" i="21"/>
  <c r="J6" i="21"/>
  <c r="AG22" i="20"/>
  <c r="AG23" i="20"/>
  <c r="AG24" i="20"/>
  <c r="AG25" i="20"/>
  <c r="A157" i="3" s="1"/>
  <c r="AG26" i="20"/>
  <c r="AG27" i="20"/>
  <c r="AG28" i="20"/>
  <c r="AG29" i="20"/>
  <c r="AG30" i="20"/>
  <c r="AG31" i="20"/>
  <c r="A163" i="3" s="1"/>
  <c r="AG32" i="20"/>
  <c r="AG33" i="20"/>
  <c r="AG34" i="20"/>
  <c r="AG35" i="20"/>
  <c r="AG36" i="20"/>
  <c r="AG37" i="20"/>
  <c r="A169" i="3" s="1"/>
  <c r="AG38" i="20"/>
  <c r="AG39" i="20"/>
  <c r="AG40" i="20"/>
  <c r="AG41" i="20"/>
  <c r="AG21" i="20"/>
  <c r="J45" i="7"/>
  <c r="J46" i="7"/>
  <c r="J44" i="7"/>
  <c r="J33" i="7"/>
  <c r="J34" i="7"/>
  <c r="J35" i="7"/>
  <c r="J36" i="7"/>
  <c r="J37" i="7"/>
  <c r="J38" i="7"/>
  <c r="J39" i="7"/>
  <c r="J32" i="7"/>
  <c r="J21" i="7"/>
  <c r="J22" i="7"/>
  <c r="J24" i="7"/>
  <c r="J26" i="7"/>
  <c r="J28" i="7"/>
  <c r="J29" i="7"/>
  <c r="A141" i="3" s="1"/>
  <c r="J19" i="7"/>
  <c r="J11" i="7"/>
  <c r="J12" i="7"/>
  <c r="J13" i="7"/>
  <c r="J14" i="7"/>
  <c r="J15" i="7"/>
  <c r="J16" i="7"/>
  <c r="J10" i="7"/>
  <c r="AS22" i="6"/>
  <c r="AS23" i="6"/>
  <c r="AS24" i="6"/>
  <c r="AS25" i="6"/>
  <c r="AS26" i="6"/>
  <c r="AS27" i="6"/>
  <c r="AS28" i="6"/>
  <c r="AS29" i="6"/>
  <c r="AS30" i="6"/>
  <c r="AS31" i="6"/>
  <c r="AS32" i="6"/>
  <c r="AS33" i="6"/>
  <c r="AS34" i="6"/>
  <c r="AS35" i="6"/>
  <c r="AS36" i="6"/>
  <c r="AS37" i="6"/>
  <c r="AS38" i="6"/>
  <c r="AS39" i="6"/>
  <c r="AS40" i="6"/>
  <c r="AS41" i="6"/>
  <c r="AS42" i="6"/>
  <c r="AS43" i="6"/>
  <c r="AS44" i="6"/>
  <c r="AS45" i="6"/>
  <c r="AS46" i="6"/>
  <c r="AS47" i="6"/>
  <c r="AS48" i="6"/>
  <c r="AS49" i="6"/>
  <c r="AS50" i="6"/>
  <c r="AS51" i="6"/>
  <c r="AS52" i="6"/>
  <c r="AS53" i="6"/>
  <c r="AS54" i="6"/>
  <c r="AS55" i="6"/>
  <c r="AS56" i="6"/>
  <c r="AS57" i="6"/>
  <c r="AS58" i="6"/>
  <c r="AS59" i="6"/>
  <c r="AS60" i="6"/>
  <c r="AS61" i="6"/>
  <c r="AS62" i="6"/>
  <c r="AS63" i="6"/>
  <c r="AS64" i="6"/>
  <c r="AS65" i="6"/>
  <c r="AS66" i="6"/>
  <c r="AS67" i="6"/>
  <c r="AS68" i="6"/>
  <c r="AS69" i="6"/>
  <c r="AS70" i="6"/>
  <c r="AS71" i="6"/>
  <c r="AS72" i="6"/>
  <c r="AS73" i="6"/>
  <c r="AS74" i="6"/>
  <c r="AS75" i="6"/>
  <c r="AS76" i="6"/>
  <c r="AS77" i="6"/>
  <c r="AS78" i="6"/>
  <c r="AS79" i="6"/>
  <c r="AS80" i="6"/>
  <c r="AS81" i="6"/>
  <c r="AS82" i="6"/>
  <c r="AS83" i="6"/>
  <c r="AS84" i="6"/>
  <c r="AS85" i="6"/>
  <c r="AS86" i="6"/>
  <c r="AS87" i="6"/>
  <c r="AS88" i="6"/>
  <c r="AS89" i="6"/>
  <c r="AS90" i="6"/>
  <c r="AS91" i="6"/>
  <c r="AS92" i="6"/>
  <c r="AS93" i="6"/>
  <c r="AS94" i="6"/>
  <c r="AS95" i="6"/>
  <c r="AS96" i="6"/>
  <c r="AS97" i="6"/>
  <c r="AS98" i="6"/>
  <c r="AS99" i="6"/>
  <c r="AS100" i="6"/>
  <c r="AS101" i="6"/>
  <c r="AS102" i="6"/>
  <c r="AS103" i="6"/>
  <c r="AS104" i="6"/>
  <c r="AS105" i="6"/>
  <c r="AS106" i="6"/>
  <c r="AS107" i="6"/>
  <c r="AS108" i="6"/>
  <c r="AS109" i="6"/>
  <c r="AS110" i="6"/>
  <c r="AS111" i="6"/>
  <c r="AS112" i="6"/>
  <c r="AS113" i="6"/>
  <c r="AS114" i="6"/>
  <c r="AS115" i="6"/>
  <c r="AS116" i="6"/>
  <c r="AS117" i="6"/>
  <c r="AS118" i="6"/>
  <c r="AS119" i="6"/>
  <c r="AS120" i="6"/>
  <c r="AS20" i="6"/>
  <c r="AS21" i="6"/>
  <c r="K44" i="5"/>
  <c r="K45" i="5"/>
  <c r="K46" i="5"/>
  <c r="K47" i="5"/>
  <c r="K48" i="5"/>
  <c r="K49" i="5"/>
  <c r="K50" i="5"/>
  <c r="K51" i="5"/>
  <c r="K43" i="5"/>
  <c r="K34" i="5"/>
  <c r="K35" i="5"/>
  <c r="K36" i="5"/>
  <c r="K37" i="5"/>
  <c r="K38" i="5"/>
  <c r="K33" i="5"/>
  <c r="K12" i="5"/>
  <c r="K13" i="5"/>
  <c r="K14" i="5"/>
  <c r="K16" i="5"/>
  <c r="K18" i="5"/>
  <c r="K19" i="5"/>
  <c r="K20" i="5"/>
  <c r="K22" i="5"/>
  <c r="K24" i="5"/>
  <c r="K25" i="5"/>
  <c r="K26" i="5"/>
  <c r="K28" i="5"/>
  <c r="K11" i="5"/>
  <c r="W32" i="1"/>
  <c r="W33" i="1"/>
  <c r="W34" i="1"/>
  <c r="W35" i="1"/>
  <c r="W36" i="1"/>
  <c r="W37" i="1"/>
  <c r="W38" i="1"/>
  <c r="W39" i="1"/>
  <c r="W40" i="1"/>
  <c r="W41" i="1"/>
  <c r="W42" i="1"/>
  <c r="W43" i="1"/>
  <c r="W44" i="1"/>
  <c r="W45" i="1"/>
  <c r="W46" i="1"/>
  <c r="W47" i="1"/>
  <c r="W48" i="1"/>
  <c r="W49" i="1"/>
  <c r="W50" i="1"/>
  <c r="W51" i="1"/>
  <c r="W52" i="1"/>
  <c r="W53" i="1"/>
  <c r="W54" i="1"/>
  <c r="W55" i="1"/>
  <c r="W56" i="1"/>
  <c r="W57" i="1"/>
  <c r="W58" i="1"/>
  <c r="W59" i="1"/>
  <c r="W60" i="1"/>
  <c r="W61" i="1"/>
  <c r="W62" i="1"/>
  <c r="W63" i="1"/>
  <c r="W64" i="1"/>
  <c r="W65" i="1"/>
  <c r="W66" i="1"/>
  <c r="W67" i="1"/>
  <c r="W68" i="1"/>
  <c r="W69" i="1"/>
  <c r="W70" i="1"/>
  <c r="W71" i="1"/>
  <c r="W72" i="1"/>
  <c r="W73" i="1"/>
  <c r="W74" i="1"/>
  <c r="W75" i="1"/>
  <c r="W76" i="1"/>
  <c r="W77" i="1"/>
  <c r="W78" i="1"/>
  <c r="W79" i="1"/>
  <c r="W80" i="1"/>
  <c r="W81" i="1"/>
  <c r="W82" i="1"/>
  <c r="W83" i="1"/>
  <c r="W84" i="1"/>
  <c r="W85" i="1"/>
  <c r="W86" i="1"/>
  <c r="W87" i="1"/>
  <c r="W88" i="1"/>
  <c r="W89" i="1"/>
  <c r="W90" i="1"/>
  <c r="W91" i="1"/>
  <c r="W92" i="1"/>
  <c r="W93" i="1"/>
  <c r="W94" i="1"/>
  <c r="W95" i="1"/>
  <c r="W96" i="1"/>
  <c r="W97" i="1"/>
  <c r="W98" i="1"/>
  <c r="W99" i="1"/>
  <c r="W100" i="1"/>
  <c r="W101" i="1"/>
  <c r="W102" i="1"/>
  <c r="W103" i="1"/>
  <c r="W104" i="1"/>
  <c r="W105" i="1"/>
  <c r="W106" i="1"/>
  <c r="W107" i="1"/>
  <c r="W108" i="1"/>
  <c r="W109" i="1"/>
  <c r="W110" i="1"/>
  <c r="W111" i="1"/>
  <c r="W21" i="1"/>
  <c r="A3" i="3"/>
  <c r="A2" i="3"/>
  <c r="P12" i="23"/>
  <c r="R12" i="23"/>
  <c r="S12" i="23"/>
  <c r="T12" i="23"/>
  <c r="H6" i="21"/>
  <c r="I6" i="21"/>
  <c r="A172" i="3" s="1"/>
  <c r="H59" i="21"/>
  <c r="I59" i="21"/>
  <c r="W21" i="20"/>
  <c r="X21" i="20"/>
  <c r="Y21" i="20"/>
  <c r="Z21" i="20"/>
  <c r="AA21" i="20"/>
  <c r="AB21" i="20"/>
  <c r="AC21" i="20"/>
  <c r="AD21" i="20"/>
  <c r="AE21" i="20"/>
  <c r="AF21" i="20"/>
  <c r="H32" i="7"/>
  <c r="I32" i="7"/>
  <c r="H44" i="7"/>
  <c r="I44" i="7"/>
  <c r="H19" i="7"/>
  <c r="I19" i="7"/>
  <c r="H10" i="7"/>
  <c r="I10" i="7"/>
  <c r="P14" i="23"/>
  <c r="R14" i="23"/>
  <c r="S14" i="23"/>
  <c r="T14" i="23"/>
  <c r="P15" i="23"/>
  <c r="R15" i="23"/>
  <c r="S15" i="23"/>
  <c r="T15" i="23"/>
  <c r="P16" i="23"/>
  <c r="R16" i="23"/>
  <c r="S16" i="23"/>
  <c r="T16" i="23"/>
  <c r="P17" i="23"/>
  <c r="R17" i="23"/>
  <c r="S17" i="23"/>
  <c r="T17" i="23"/>
  <c r="P18" i="23"/>
  <c r="A284" i="3" s="1"/>
  <c r="R18" i="23"/>
  <c r="S18" i="23"/>
  <c r="T18" i="23"/>
  <c r="P19" i="23"/>
  <c r="R19" i="23"/>
  <c r="S19" i="23"/>
  <c r="T19" i="23"/>
  <c r="P20" i="23"/>
  <c r="R20" i="23"/>
  <c r="S20" i="23"/>
  <c r="T20" i="23"/>
  <c r="P21" i="23"/>
  <c r="R21" i="23"/>
  <c r="S21" i="23"/>
  <c r="T21" i="23"/>
  <c r="P22" i="23"/>
  <c r="R22" i="23"/>
  <c r="S22" i="23"/>
  <c r="T22" i="23"/>
  <c r="P23" i="23"/>
  <c r="R23" i="23"/>
  <c r="S23" i="23"/>
  <c r="T23" i="23"/>
  <c r="P24" i="23"/>
  <c r="R24" i="23"/>
  <c r="S24" i="23"/>
  <c r="T24" i="23"/>
  <c r="P25" i="23"/>
  <c r="R25" i="23"/>
  <c r="S25" i="23"/>
  <c r="T25" i="23"/>
  <c r="P26" i="23"/>
  <c r="R26" i="23"/>
  <c r="S26" i="23"/>
  <c r="T26" i="23"/>
  <c r="P27" i="23"/>
  <c r="A293" i="3" s="1"/>
  <c r="R27" i="23"/>
  <c r="S27" i="23"/>
  <c r="T27" i="23"/>
  <c r="P28" i="23"/>
  <c r="R28" i="23"/>
  <c r="S28" i="23"/>
  <c r="T28" i="23"/>
  <c r="P29" i="23"/>
  <c r="R29" i="23"/>
  <c r="S29" i="23"/>
  <c r="T29" i="23"/>
  <c r="A295" i="3"/>
  <c r="P30" i="23"/>
  <c r="R30" i="23"/>
  <c r="S30" i="23"/>
  <c r="T30" i="23"/>
  <c r="P31" i="23"/>
  <c r="R31" i="23"/>
  <c r="S31" i="23"/>
  <c r="T31" i="23"/>
  <c r="T13" i="23"/>
  <c r="S13" i="23"/>
  <c r="R13" i="23"/>
  <c r="P13" i="23"/>
  <c r="A236" i="3"/>
  <c r="A248" i="3"/>
  <c r="A250" i="3"/>
  <c r="A256" i="3"/>
  <c r="A268" i="3"/>
  <c r="A272" i="3"/>
  <c r="A274" i="3"/>
  <c r="A198" i="3"/>
  <c r="A204" i="3"/>
  <c r="A209" i="3"/>
  <c r="A217" i="3"/>
  <c r="A188" i="3"/>
  <c r="A193" i="3"/>
  <c r="A162" i="3"/>
  <c r="A168" i="3"/>
  <c r="I109" i="21"/>
  <c r="H109" i="21"/>
  <c r="A275" i="3" s="1"/>
  <c r="I108" i="21"/>
  <c r="H108" i="21"/>
  <c r="I107" i="21"/>
  <c r="H107" i="21"/>
  <c r="I106" i="21"/>
  <c r="H106" i="21"/>
  <c r="I105" i="21"/>
  <c r="H105" i="21"/>
  <c r="A271" i="3" s="1"/>
  <c r="I104" i="21"/>
  <c r="A270" i="3" s="1"/>
  <c r="H104" i="21"/>
  <c r="I103" i="21"/>
  <c r="H103" i="21"/>
  <c r="I102" i="21"/>
  <c r="H102" i="21"/>
  <c r="I101" i="21"/>
  <c r="H101" i="21"/>
  <c r="I100" i="21"/>
  <c r="H100" i="21"/>
  <c r="A266" i="3" s="1"/>
  <c r="I99" i="21"/>
  <c r="H99" i="21"/>
  <c r="I98" i="21"/>
  <c r="H98" i="21"/>
  <c r="A264" i="3" s="1"/>
  <c r="I97" i="21"/>
  <c r="H97" i="21"/>
  <c r="I96" i="21"/>
  <c r="A262" i="3" s="1"/>
  <c r="H96" i="21"/>
  <c r="I95" i="21"/>
  <c r="H95" i="21"/>
  <c r="I94" i="21"/>
  <c r="H94" i="21"/>
  <c r="A260" i="3" s="1"/>
  <c r="A259" i="3"/>
  <c r="I93" i="21"/>
  <c r="H93" i="21"/>
  <c r="I92" i="21"/>
  <c r="H92" i="21"/>
  <c r="A258" i="3" s="1"/>
  <c r="I91" i="21"/>
  <c r="H91" i="21"/>
  <c r="A257" i="3" s="1"/>
  <c r="I90" i="21"/>
  <c r="H90" i="21"/>
  <c r="I89" i="21"/>
  <c r="H89" i="21"/>
  <c r="I88" i="21"/>
  <c r="A254" i="3" s="1"/>
  <c r="H88" i="21"/>
  <c r="I87" i="21"/>
  <c r="H87" i="21"/>
  <c r="A253" i="3" s="1"/>
  <c r="I86" i="21"/>
  <c r="H86" i="21"/>
  <c r="A252" i="3" s="1"/>
  <c r="I85" i="21"/>
  <c r="H85" i="21"/>
  <c r="A251" i="3" s="1"/>
  <c r="I84" i="21"/>
  <c r="H84" i="21"/>
  <c r="I83" i="21"/>
  <c r="H83" i="21"/>
  <c r="I82" i="21"/>
  <c r="H82" i="21"/>
  <c r="I81" i="21"/>
  <c r="H81" i="21"/>
  <c r="A247" i="3" s="1"/>
  <c r="A246" i="3"/>
  <c r="I80" i="21"/>
  <c r="H80" i="21"/>
  <c r="I79" i="21"/>
  <c r="H79" i="21"/>
  <c r="I78" i="21"/>
  <c r="H78" i="21"/>
  <c r="I77" i="21"/>
  <c r="H77" i="21"/>
  <c r="I76" i="21"/>
  <c r="H76" i="21"/>
  <c r="A242" i="3" s="1"/>
  <c r="I75" i="21"/>
  <c r="H75" i="21"/>
  <c r="I74" i="21"/>
  <c r="H74" i="21"/>
  <c r="A240" i="3" s="1"/>
  <c r="I73" i="21"/>
  <c r="H73" i="21"/>
  <c r="I72" i="21"/>
  <c r="H72" i="21"/>
  <c r="A238" i="3" s="1"/>
  <c r="I71" i="21"/>
  <c r="H71" i="21"/>
  <c r="I70" i="21"/>
  <c r="H70" i="21"/>
  <c r="I69" i="21"/>
  <c r="H69" i="21"/>
  <c r="I68" i="21"/>
  <c r="H68" i="21"/>
  <c r="I67" i="21"/>
  <c r="H67" i="21"/>
  <c r="I66" i="21"/>
  <c r="H66" i="21"/>
  <c r="I65" i="21"/>
  <c r="H65" i="21"/>
  <c r="I64" i="21"/>
  <c r="H64" i="21"/>
  <c r="A230" i="3" s="1"/>
  <c r="I63" i="21"/>
  <c r="A229" i="3" s="1"/>
  <c r="H63" i="21"/>
  <c r="I62" i="21"/>
  <c r="H62" i="21"/>
  <c r="I61" i="21"/>
  <c r="H61" i="21"/>
  <c r="A227" i="3" s="1"/>
  <c r="I60" i="21"/>
  <c r="H60" i="21"/>
  <c r="A226" i="3" s="1"/>
  <c r="H8" i="21"/>
  <c r="I8" i="21"/>
  <c r="H9" i="21"/>
  <c r="I9" i="21"/>
  <c r="H10" i="21"/>
  <c r="I10" i="21"/>
  <c r="H11" i="21"/>
  <c r="I11" i="21"/>
  <c r="H12" i="21"/>
  <c r="I12" i="21"/>
  <c r="H13" i="21"/>
  <c r="I13" i="21"/>
  <c r="H14" i="21"/>
  <c r="I14" i="21"/>
  <c r="H15" i="21"/>
  <c r="A181" i="3" s="1"/>
  <c r="I15" i="21"/>
  <c r="H16" i="21"/>
  <c r="I16" i="21"/>
  <c r="H17" i="21"/>
  <c r="I17" i="21"/>
  <c r="H18" i="21"/>
  <c r="I18" i="21"/>
  <c r="H19" i="21"/>
  <c r="A185" i="3" s="1"/>
  <c r="I19" i="21"/>
  <c r="H20" i="21"/>
  <c r="I20" i="21"/>
  <c r="H21" i="21"/>
  <c r="A187" i="3" s="1"/>
  <c r="I21" i="21"/>
  <c r="H22" i="21"/>
  <c r="I22" i="21"/>
  <c r="H23" i="21"/>
  <c r="A189" i="3" s="1"/>
  <c r="I23" i="21"/>
  <c r="H24" i="21"/>
  <c r="I24" i="21"/>
  <c r="H25" i="21"/>
  <c r="I25" i="21"/>
  <c r="H26" i="21"/>
  <c r="I26" i="21"/>
  <c r="H27" i="21"/>
  <c r="I27" i="21"/>
  <c r="H28" i="21"/>
  <c r="I28" i="21"/>
  <c r="H29" i="21"/>
  <c r="A195" i="3" s="1"/>
  <c r="I29" i="21"/>
  <c r="H30" i="21"/>
  <c r="I30" i="21"/>
  <c r="H31" i="21"/>
  <c r="A197" i="3" s="1"/>
  <c r="I31" i="21"/>
  <c r="H32" i="21"/>
  <c r="I32" i="21"/>
  <c r="H33" i="21"/>
  <c r="I33" i="21"/>
  <c r="H34" i="21"/>
  <c r="I34" i="21"/>
  <c r="H35" i="21"/>
  <c r="A201" i="3" s="1"/>
  <c r="I35" i="21"/>
  <c r="H36" i="21"/>
  <c r="I36" i="21"/>
  <c r="H37" i="21"/>
  <c r="A203" i="3" s="1"/>
  <c r="I37" i="21"/>
  <c r="H38" i="21"/>
  <c r="I38" i="21"/>
  <c r="H39" i="21"/>
  <c r="A205" i="3" s="1"/>
  <c r="I39" i="21"/>
  <c r="H40" i="21"/>
  <c r="I40" i="21"/>
  <c r="H41" i="21"/>
  <c r="I41" i="21"/>
  <c r="H42" i="21"/>
  <c r="I42" i="21"/>
  <c r="H43" i="21"/>
  <c r="I43" i="21"/>
  <c r="H44" i="21"/>
  <c r="I44" i="21"/>
  <c r="H45" i="21"/>
  <c r="A211" i="3" s="1"/>
  <c r="I45" i="21"/>
  <c r="H46" i="21"/>
  <c r="I46" i="21"/>
  <c r="A212" i="3"/>
  <c r="H47" i="21"/>
  <c r="A213" i="3" s="1"/>
  <c r="I47" i="21"/>
  <c r="H48" i="21"/>
  <c r="I48" i="21"/>
  <c r="H49" i="21"/>
  <c r="I49" i="21"/>
  <c r="H50" i="21"/>
  <c r="I50" i="21"/>
  <c r="H51" i="21"/>
  <c r="I51" i="21"/>
  <c r="H52" i="21"/>
  <c r="I52" i="21"/>
  <c r="H53" i="21"/>
  <c r="A219" i="3" s="1"/>
  <c r="I53" i="21"/>
  <c r="H54" i="21"/>
  <c r="I54" i="21"/>
  <c r="H55" i="21"/>
  <c r="A221" i="3" s="1"/>
  <c r="I55" i="21"/>
  <c r="H56" i="21"/>
  <c r="A222" i="3" s="1"/>
  <c r="I56" i="21"/>
  <c r="I7" i="21"/>
  <c r="H7" i="21"/>
  <c r="A173" i="3" s="1"/>
  <c r="A158" i="3"/>
  <c r="A164" i="3"/>
  <c r="A170" i="3"/>
  <c r="X23" i="20"/>
  <c r="Y23" i="20"/>
  <c r="Z23" i="20"/>
  <c r="AA23" i="20"/>
  <c r="AB23" i="20"/>
  <c r="AC23" i="20"/>
  <c r="AD23" i="20"/>
  <c r="AE23" i="20"/>
  <c r="AF23" i="20"/>
  <c r="X24" i="20"/>
  <c r="Y24" i="20"/>
  <c r="Z24" i="20"/>
  <c r="A156" i="3" s="1"/>
  <c r="AA24" i="20"/>
  <c r="AB24" i="20"/>
  <c r="AC24" i="20"/>
  <c r="AD24" i="20"/>
  <c r="AE24" i="20"/>
  <c r="AF24" i="20"/>
  <c r="X25" i="20"/>
  <c r="Y25" i="20"/>
  <c r="Z25" i="20"/>
  <c r="AA25" i="20"/>
  <c r="AB25" i="20"/>
  <c r="AC25" i="20"/>
  <c r="AD25" i="20"/>
  <c r="AE25" i="20"/>
  <c r="AF25" i="20"/>
  <c r="X26" i="20"/>
  <c r="Y26" i="20"/>
  <c r="Z26" i="20"/>
  <c r="AA26" i="20"/>
  <c r="AB26" i="20"/>
  <c r="AC26" i="20"/>
  <c r="AD26" i="20"/>
  <c r="AE26" i="20"/>
  <c r="AF26" i="20"/>
  <c r="X27" i="20"/>
  <c r="Y27" i="20"/>
  <c r="Z27" i="20"/>
  <c r="AA27" i="20"/>
  <c r="AB27" i="20"/>
  <c r="AC27" i="20"/>
  <c r="AD27" i="20"/>
  <c r="AE27" i="20"/>
  <c r="AF27" i="20"/>
  <c r="X28" i="20"/>
  <c r="Y28" i="20"/>
  <c r="Z28" i="20"/>
  <c r="AA28" i="20"/>
  <c r="AB28" i="20"/>
  <c r="AC28" i="20"/>
  <c r="AD28" i="20"/>
  <c r="AE28" i="20"/>
  <c r="AF28" i="20"/>
  <c r="X29" i="20"/>
  <c r="Y29" i="20"/>
  <c r="Z29" i="20"/>
  <c r="AA29" i="20"/>
  <c r="AB29" i="20"/>
  <c r="AC29" i="20"/>
  <c r="AD29" i="20"/>
  <c r="AE29" i="20"/>
  <c r="AF29" i="20"/>
  <c r="X30" i="20"/>
  <c r="Y30" i="20"/>
  <c r="Z30" i="20"/>
  <c r="AA30" i="20"/>
  <c r="AB30" i="20"/>
  <c r="AC30" i="20"/>
  <c r="AD30" i="20"/>
  <c r="AE30" i="20"/>
  <c r="AF30" i="20"/>
  <c r="X31" i="20"/>
  <c r="Y31" i="20"/>
  <c r="Z31" i="20"/>
  <c r="AA31" i="20"/>
  <c r="AB31" i="20"/>
  <c r="AC31" i="20"/>
  <c r="AD31" i="20"/>
  <c r="AE31" i="20"/>
  <c r="AF31" i="20"/>
  <c r="X32" i="20"/>
  <c r="Y32" i="20"/>
  <c r="Z32" i="20"/>
  <c r="AA32" i="20"/>
  <c r="AB32" i="20"/>
  <c r="AC32" i="20"/>
  <c r="AD32" i="20"/>
  <c r="AE32" i="20"/>
  <c r="AF32" i="20"/>
  <c r="X33" i="20"/>
  <c r="Y33" i="20"/>
  <c r="Z33" i="20"/>
  <c r="AA33" i="20"/>
  <c r="AB33" i="20"/>
  <c r="AC33" i="20"/>
  <c r="AD33" i="20"/>
  <c r="AE33" i="20"/>
  <c r="AF33" i="20"/>
  <c r="X34" i="20"/>
  <c r="Y34" i="20"/>
  <c r="Z34" i="20"/>
  <c r="AA34" i="20"/>
  <c r="AB34" i="20"/>
  <c r="AC34" i="20"/>
  <c r="AD34" i="20"/>
  <c r="AE34" i="20"/>
  <c r="AF34" i="20"/>
  <c r="X35" i="20"/>
  <c r="Y35" i="20"/>
  <c r="Z35" i="20"/>
  <c r="AA35" i="20"/>
  <c r="AB35" i="20"/>
  <c r="AC35" i="20"/>
  <c r="AD35" i="20"/>
  <c r="AE35" i="20"/>
  <c r="AF35" i="20"/>
  <c r="X36" i="20"/>
  <c r="Y36" i="20"/>
  <c r="Z36" i="20"/>
  <c r="AA36" i="20"/>
  <c r="AB36" i="20"/>
  <c r="AC36" i="20"/>
  <c r="AD36" i="20"/>
  <c r="AE36" i="20"/>
  <c r="AF36" i="20"/>
  <c r="X37" i="20"/>
  <c r="Y37" i="20"/>
  <c r="Z37" i="20"/>
  <c r="AA37" i="20"/>
  <c r="AB37" i="20"/>
  <c r="AC37" i="20"/>
  <c r="AD37" i="20"/>
  <c r="AE37" i="20"/>
  <c r="AF37" i="20"/>
  <c r="X38" i="20"/>
  <c r="Y38" i="20"/>
  <c r="Z38" i="20"/>
  <c r="AA38" i="20"/>
  <c r="AB38" i="20"/>
  <c r="AC38" i="20"/>
  <c r="AD38" i="20"/>
  <c r="AE38" i="20"/>
  <c r="AF38" i="20"/>
  <c r="X39" i="20"/>
  <c r="Y39" i="20"/>
  <c r="Z39" i="20"/>
  <c r="AA39" i="20"/>
  <c r="AB39" i="20"/>
  <c r="AC39" i="20"/>
  <c r="AD39" i="20"/>
  <c r="AE39" i="20"/>
  <c r="AF39" i="20"/>
  <c r="X40" i="20"/>
  <c r="Y40" i="20"/>
  <c r="Z40" i="20"/>
  <c r="AA40" i="20"/>
  <c r="AB40" i="20"/>
  <c r="AC40" i="20"/>
  <c r="AD40" i="20"/>
  <c r="AE40" i="20"/>
  <c r="AF40" i="20"/>
  <c r="X41" i="20"/>
  <c r="Y41" i="20"/>
  <c r="Z41" i="20"/>
  <c r="AA41" i="20"/>
  <c r="AB41" i="20"/>
  <c r="AC41" i="20"/>
  <c r="AD41" i="20"/>
  <c r="AE41" i="20"/>
  <c r="AF41" i="20"/>
  <c r="W23" i="20"/>
  <c r="A155" i="3" s="1"/>
  <c r="W24" i="20"/>
  <c r="W25" i="20"/>
  <c r="W26" i="20"/>
  <c r="W27" i="20"/>
  <c r="W28" i="20"/>
  <c r="A160" i="3" s="1"/>
  <c r="W29" i="20"/>
  <c r="A161" i="3" s="1"/>
  <c r="W30" i="20"/>
  <c r="W31" i="20"/>
  <c r="W32" i="20"/>
  <c r="W33" i="20"/>
  <c r="W34" i="20"/>
  <c r="A166" i="3" s="1"/>
  <c r="W35" i="20"/>
  <c r="A167" i="3" s="1"/>
  <c r="W36" i="20"/>
  <c r="W37" i="20"/>
  <c r="W38" i="20"/>
  <c r="W39" i="20"/>
  <c r="W40" i="20"/>
  <c r="W41" i="20"/>
  <c r="W22" i="20"/>
  <c r="AF22" i="20"/>
  <c r="AE22" i="20"/>
  <c r="AD22" i="20"/>
  <c r="AC22" i="20"/>
  <c r="AB22" i="20"/>
  <c r="AA22" i="20"/>
  <c r="Z22" i="20"/>
  <c r="Y22" i="20"/>
  <c r="X22" i="20"/>
  <c r="A154" i="3" s="1"/>
  <c r="L25" i="20"/>
  <c r="L26" i="20"/>
  <c r="L27" i="20"/>
  <c r="L28" i="20"/>
  <c r="L29" i="20"/>
  <c r="L30" i="20"/>
  <c r="L31" i="20"/>
  <c r="L32" i="20"/>
  <c r="L33" i="20"/>
  <c r="L34" i="20"/>
  <c r="L35" i="20"/>
  <c r="L36" i="20"/>
  <c r="L37" i="20"/>
  <c r="L38" i="20"/>
  <c r="L39" i="20"/>
  <c r="L40" i="20"/>
  <c r="L41" i="20"/>
  <c r="C58" i="25"/>
  <c r="B58" i="25"/>
  <c r="C57" i="25"/>
  <c r="B57" i="25"/>
  <c r="C56" i="25"/>
  <c r="B56" i="25"/>
  <c r="C55" i="25"/>
  <c r="B55" i="25"/>
  <c r="C54" i="25"/>
  <c r="B54" i="25"/>
  <c r="R25" i="20"/>
  <c r="R26" i="20"/>
  <c r="R27" i="20"/>
  <c r="R28" i="20"/>
  <c r="R29" i="20"/>
  <c r="R30" i="20"/>
  <c r="R31" i="20"/>
  <c r="R32" i="20"/>
  <c r="R33" i="20"/>
  <c r="R34" i="20"/>
  <c r="R35" i="20"/>
  <c r="R36" i="20"/>
  <c r="R37" i="20"/>
  <c r="R38" i="20"/>
  <c r="R39" i="20"/>
  <c r="R40" i="20"/>
  <c r="R41" i="20"/>
  <c r="P25" i="20"/>
  <c r="P26" i="20"/>
  <c r="P27" i="20"/>
  <c r="P28" i="20"/>
  <c r="P29" i="20"/>
  <c r="P30" i="20"/>
  <c r="P31" i="20"/>
  <c r="P32" i="20"/>
  <c r="P33" i="20"/>
  <c r="P34" i="20"/>
  <c r="P35" i="20"/>
  <c r="P36" i="20"/>
  <c r="P37" i="20"/>
  <c r="P38" i="20"/>
  <c r="P39" i="20"/>
  <c r="P40" i="20"/>
  <c r="P41" i="20"/>
  <c r="N25" i="20"/>
  <c r="N26" i="20"/>
  <c r="N27" i="20"/>
  <c r="N28" i="20"/>
  <c r="N29" i="20"/>
  <c r="N30" i="20"/>
  <c r="N31" i="20"/>
  <c r="N32" i="20"/>
  <c r="N33" i="20"/>
  <c r="N34" i="20"/>
  <c r="N35" i="20"/>
  <c r="N36" i="20"/>
  <c r="N37" i="20"/>
  <c r="N38" i="20"/>
  <c r="N39" i="20"/>
  <c r="N40" i="20"/>
  <c r="N41" i="20"/>
  <c r="C50" i="25"/>
  <c r="B50" i="25"/>
  <c r="C49" i="25"/>
  <c r="B49" i="25"/>
  <c r="C48" i="25"/>
  <c r="B48" i="25"/>
  <c r="C47" i="25"/>
  <c r="B47" i="25"/>
  <c r="C46" i="25"/>
  <c r="B46" i="25"/>
  <c r="J23" i="20"/>
  <c r="J24" i="20"/>
  <c r="J25" i="20"/>
  <c r="J26" i="20"/>
  <c r="J27" i="20"/>
  <c r="J28" i="20"/>
  <c r="J29" i="20"/>
  <c r="J30" i="20"/>
  <c r="J31" i="20"/>
  <c r="J32" i="20"/>
  <c r="J33" i="20"/>
  <c r="J34" i="20"/>
  <c r="J35" i="20"/>
  <c r="J36" i="20"/>
  <c r="J37" i="20"/>
  <c r="J38" i="20"/>
  <c r="J39" i="20"/>
  <c r="J40" i="20"/>
  <c r="J41" i="20"/>
  <c r="J22" i="20"/>
  <c r="J7" i="20"/>
  <c r="J8" i="20"/>
  <c r="J9" i="20"/>
  <c r="J10" i="20"/>
  <c r="J11" i="20"/>
  <c r="J12" i="20"/>
  <c r="J13" i="20"/>
  <c r="J14" i="20"/>
  <c r="J15" i="20"/>
  <c r="J16" i="20"/>
  <c r="J6" i="20"/>
  <c r="F25" i="20"/>
  <c r="F26" i="20"/>
  <c r="F27" i="20"/>
  <c r="F28" i="20"/>
  <c r="F29" i="20"/>
  <c r="F30" i="20"/>
  <c r="F31" i="20"/>
  <c r="F32" i="20"/>
  <c r="F33" i="20"/>
  <c r="F34" i="20"/>
  <c r="F35" i="20"/>
  <c r="F36" i="20"/>
  <c r="F37" i="20"/>
  <c r="F38" i="20"/>
  <c r="F39" i="20"/>
  <c r="F40" i="20"/>
  <c r="F41" i="20"/>
  <c r="C43" i="25"/>
  <c r="B43" i="25"/>
  <c r="C42" i="25"/>
  <c r="B42" i="25"/>
  <c r="C41" i="25"/>
  <c r="B41" i="25"/>
  <c r="C40" i="25"/>
  <c r="B40" i="25"/>
  <c r="C39" i="25"/>
  <c r="B39" i="25"/>
  <c r="D25" i="20"/>
  <c r="D26" i="20"/>
  <c r="D27" i="20"/>
  <c r="D28" i="20"/>
  <c r="D29" i="20"/>
  <c r="D30" i="20"/>
  <c r="D31" i="20"/>
  <c r="D32" i="20"/>
  <c r="D33" i="20"/>
  <c r="D34" i="20"/>
  <c r="D35" i="20"/>
  <c r="D36" i="20"/>
  <c r="D37" i="20"/>
  <c r="D38" i="20"/>
  <c r="D39" i="20"/>
  <c r="D40" i="20"/>
  <c r="D41" i="20"/>
  <c r="B26" i="25"/>
  <c r="C26" i="25"/>
  <c r="B27" i="25"/>
  <c r="C27" i="25"/>
  <c r="B28" i="25"/>
  <c r="C28" i="25"/>
  <c r="B29" i="25"/>
  <c r="C29" i="25"/>
  <c r="B30" i="25"/>
  <c r="C30" i="25"/>
  <c r="B31" i="25"/>
  <c r="C31" i="25"/>
  <c r="B32" i="25"/>
  <c r="C32" i="25"/>
  <c r="B33" i="25"/>
  <c r="C33" i="25"/>
  <c r="C25" i="25"/>
  <c r="B25" i="25"/>
  <c r="C24" i="25"/>
  <c r="B24" i="25"/>
  <c r="C23" i="25"/>
  <c r="B23" i="25"/>
  <c r="C22" i="25"/>
  <c r="B22" i="25"/>
  <c r="D52" i="17"/>
  <c r="D51" i="17"/>
  <c r="D13" i="17"/>
  <c r="D14" i="17"/>
  <c r="D15" i="17"/>
  <c r="D16" i="17"/>
  <c r="D17" i="17"/>
  <c r="D12" i="17"/>
  <c r="D29" i="17"/>
  <c r="D30" i="17"/>
  <c r="D31" i="17"/>
  <c r="D28" i="17"/>
  <c r="D27" i="17"/>
  <c r="D26" i="17"/>
  <c r="D25" i="17"/>
  <c r="D24" i="17"/>
  <c r="D23" i="17"/>
  <c r="D22" i="17"/>
  <c r="D36" i="17"/>
  <c r="D37" i="17"/>
  <c r="D38" i="17"/>
  <c r="D39" i="17"/>
  <c r="D40" i="17"/>
  <c r="D41" i="17"/>
  <c r="D35" i="17"/>
  <c r="H27" i="7"/>
  <c r="I27" i="7"/>
  <c r="J27" i="7" s="1"/>
  <c r="A139" i="3" s="1"/>
  <c r="H28" i="7"/>
  <c r="I28" i="7"/>
  <c r="H29" i="7"/>
  <c r="I29" i="7"/>
  <c r="I26" i="7"/>
  <c r="H26" i="7"/>
  <c r="I25" i="7"/>
  <c r="J25" i="7" s="1"/>
  <c r="H25" i="7"/>
  <c r="I24" i="7"/>
  <c r="H24" i="7"/>
  <c r="I23" i="7"/>
  <c r="J23" i="7" s="1"/>
  <c r="H23" i="7"/>
  <c r="I22" i="7"/>
  <c r="H22" i="7"/>
  <c r="I21" i="7"/>
  <c r="H21" i="7"/>
  <c r="A133" i="3" s="1"/>
  <c r="I20" i="7"/>
  <c r="J20" i="7" s="1"/>
  <c r="H20" i="7"/>
  <c r="I17" i="23"/>
  <c r="I18" i="23"/>
  <c r="I19" i="23"/>
  <c r="I20" i="23"/>
  <c r="I21" i="23"/>
  <c r="I22" i="23"/>
  <c r="I23" i="23"/>
  <c r="I24" i="23"/>
  <c r="I25" i="23"/>
  <c r="I26" i="23"/>
  <c r="I27" i="23"/>
  <c r="I28" i="23"/>
  <c r="I29" i="23"/>
  <c r="I30" i="23"/>
  <c r="I31" i="23"/>
  <c r="K31" i="23"/>
  <c r="K30" i="23"/>
  <c r="K29" i="23"/>
  <c r="K28" i="23"/>
  <c r="K27" i="23"/>
  <c r="K26" i="23"/>
  <c r="K25" i="23"/>
  <c r="K24" i="23"/>
  <c r="K23" i="23"/>
  <c r="K22" i="23"/>
  <c r="K21" i="23"/>
  <c r="K20" i="23"/>
  <c r="K19" i="23"/>
  <c r="K18" i="23"/>
  <c r="K17" i="23"/>
  <c r="C52" i="24"/>
  <c r="B52" i="24"/>
  <c r="C56" i="24"/>
  <c r="B56" i="24"/>
  <c r="C55" i="24"/>
  <c r="B55" i="24"/>
  <c r="C54" i="24"/>
  <c r="B54" i="24"/>
  <c r="C53" i="24"/>
  <c r="B53" i="24"/>
  <c r="B45" i="24"/>
  <c r="C45" i="24"/>
  <c r="B46" i="24"/>
  <c r="C46" i="24"/>
  <c r="C44" i="24"/>
  <c r="B44" i="24"/>
  <c r="C43" i="24"/>
  <c r="B43" i="24"/>
  <c r="C42" i="24"/>
  <c r="B42" i="24"/>
  <c r="C41" i="24"/>
  <c r="B41" i="24"/>
  <c r="E18" i="23"/>
  <c r="E19" i="23"/>
  <c r="E20" i="23"/>
  <c r="E21" i="23"/>
  <c r="E22" i="23"/>
  <c r="E23" i="23"/>
  <c r="E24" i="23"/>
  <c r="E25" i="23"/>
  <c r="E26" i="23"/>
  <c r="E27" i="23"/>
  <c r="E28" i="23"/>
  <c r="E29" i="23"/>
  <c r="E30" i="23"/>
  <c r="E31" i="23"/>
  <c r="B24" i="24"/>
  <c r="C24" i="24"/>
  <c r="C23" i="24"/>
  <c r="B23" i="24"/>
  <c r="C22" i="24"/>
  <c r="B22" i="24"/>
  <c r="C21" i="24"/>
  <c r="B21" i="24"/>
  <c r="C20" i="24"/>
  <c r="B20" i="24"/>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H23" i="6"/>
  <c r="H24" i="6"/>
  <c r="H25" i="6"/>
  <c r="H26" i="6"/>
  <c r="H27" i="6"/>
  <c r="H28" i="6"/>
  <c r="H29" i="6"/>
  <c r="H30" i="6"/>
  <c r="H31" i="6"/>
  <c r="H32" i="6"/>
  <c r="H33" i="6"/>
  <c r="H34" i="6"/>
  <c r="H35" i="6"/>
  <c r="H36" i="6"/>
  <c r="H37" i="6"/>
  <c r="H38" i="6"/>
  <c r="H39" i="6"/>
  <c r="H40" i="6"/>
  <c r="H41" i="6"/>
  <c r="H42" i="6"/>
  <c r="H43" i="6"/>
  <c r="H44" i="6"/>
  <c r="H45" i="6"/>
  <c r="H46" i="6"/>
  <c r="H47" i="6"/>
  <c r="H48" i="6"/>
  <c r="H49" i="6"/>
  <c r="H50" i="6"/>
  <c r="H51" i="6"/>
  <c r="H52" i="6"/>
  <c r="H53" i="6"/>
  <c r="H54" i="6"/>
  <c r="H55" i="6"/>
  <c r="H56" i="6"/>
  <c r="H57" i="6"/>
  <c r="H58" i="6"/>
  <c r="H59" i="6"/>
  <c r="H60" i="6"/>
  <c r="H61" i="6"/>
  <c r="H62" i="6"/>
  <c r="H63" i="6"/>
  <c r="H64" i="6"/>
  <c r="H65" i="6"/>
  <c r="H66" i="6"/>
  <c r="H67" i="6"/>
  <c r="H68" i="6"/>
  <c r="H69" i="6"/>
  <c r="H70" i="6"/>
  <c r="H71" i="6"/>
  <c r="H72" i="6"/>
  <c r="H73" i="6"/>
  <c r="H74" i="6"/>
  <c r="H75" i="6"/>
  <c r="H76" i="6"/>
  <c r="H77" i="6"/>
  <c r="H78" i="6"/>
  <c r="H79" i="6"/>
  <c r="H80" i="6"/>
  <c r="H81" i="6"/>
  <c r="H82" i="6"/>
  <c r="H83" i="6"/>
  <c r="H84" i="6"/>
  <c r="H85" i="6"/>
  <c r="H86" i="6"/>
  <c r="H87" i="6"/>
  <c r="H88" i="6"/>
  <c r="H89" i="6"/>
  <c r="H90" i="6"/>
  <c r="H91" i="6"/>
  <c r="H92" i="6"/>
  <c r="H93" i="6"/>
  <c r="H94" i="6"/>
  <c r="H95" i="6"/>
  <c r="H96" i="6"/>
  <c r="H97" i="6"/>
  <c r="H98" i="6"/>
  <c r="H99" i="6"/>
  <c r="H100" i="6"/>
  <c r="H101" i="6"/>
  <c r="H102" i="6"/>
  <c r="H103" i="6"/>
  <c r="H104" i="6"/>
  <c r="H105" i="6"/>
  <c r="H106" i="6"/>
  <c r="H107" i="6"/>
  <c r="H108" i="6"/>
  <c r="H109" i="6"/>
  <c r="H110" i="6"/>
  <c r="H111" i="6"/>
  <c r="H112" i="6"/>
  <c r="H113" i="6"/>
  <c r="H114" i="6"/>
  <c r="H115" i="6"/>
  <c r="H116" i="6"/>
  <c r="H117" i="6"/>
  <c r="H118" i="6"/>
  <c r="H119" i="6"/>
  <c r="H120" i="6"/>
  <c r="C47" i="16"/>
  <c r="B47" i="16"/>
  <c r="C46" i="16"/>
  <c r="B46" i="16"/>
  <c r="C45" i="16"/>
  <c r="B45" i="16"/>
  <c r="C44" i="16"/>
  <c r="B44" i="16"/>
  <c r="A289" i="3" l="1"/>
  <c r="A283" i="3"/>
  <c r="A294" i="3"/>
  <c r="A288" i="3"/>
  <c r="A225" i="3"/>
  <c r="A286" i="3"/>
  <c r="A290" i="3"/>
  <c r="A237" i="3"/>
  <c r="A243" i="3"/>
  <c r="A263" i="3"/>
  <c r="A235" i="3"/>
  <c r="A241" i="3"/>
  <c r="A269" i="3"/>
  <c r="A273" i="3"/>
  <c r="A239" i="3"/>
  <c r="A245" i="3"/>
  <c r="A265" i="3"/>
  <c r="A190" i="3"/>
  <c r="A206" i="3"/>
  <c r="A214" i="3"/>
  <c r="A199" i="3"/>
  <c r="A175" i="3"/>
  <c r="A218" i="3"/>
  <c r="A210" i="3"/>
  <c r="A207" i="3"/>
  <c r="A202" i="3"/>
  <c r="A194" i="3"/>
  <c r="A183" i="3"/>
  <c r="A232" i="3"/>
  <c r="A180" i="3"/>
  <c r="A177" i="3"/>
  <c r="A174" i="3"/>
  <c r="A228" i="3"/>
  <c r="A233" i="3"/>
  <c r="A261" i="3"/>
  <c r="A215" i="3"/>
  <c r="A178" i="3"/>
  <c r="A191" i="3"/>
  <c r="A186" i="3"/>
  <c r="A216" i="3"/>
  <c r="A208" i="3"/>
  <c r="A200" i="3"/>
  <c r="A192" i="3"/>
  <c r="A184" i="3"/>
  <c r="A179" i="3"/>
  <c r="A231" i="3"/>
  <c r="A234" i="3"/>
  <c r="A244" i="3"/>
  <c r="A249" i="3"/>
  <c r="A165" i="3"/>
  <c r="A159" i="3"/>
  <c r="A153" i="3"/>
  <c r="A149" i="3"/>
  <c r="A140" i="3"/>
  <c r="A131" i="3"/>
  <c r="A132" i="3"/>
  <c r="A135" i="3"/>
  <c r="A138" i="3"/>
  <c r="A134" i="3"/>
  <c r="A124" i="3"/>
  <c r="A136" i="3"/>
  <c r="A137" i="3"/>
  <c r="D13" i="21"/>
  <c r="A86" i="3"/>
  <c r="A87" i="3"/>
  <c r="A88" i="3"/>
  <c r="A90" i="3"/>
  <c r="A71" i="3"/>
  <c r="A72" i="3"/>
  <c r="A74" i="3"/>
  <c r="A77" i="3"/>
  <c r="A80" i="3"/>
  <c r="A84" i="3"/>
  <c r="L117" i="14"/>
  <c r="C117" i="14"/>
  <c r="B117" i="14"/>
  <c r="L97" i="14"/>
  <c r="L98" i="14"/>
  <c r="L99" i="14"/>
  <c r="L100" i="14"/>
  <c r="L101" i="14"/>
  <c r="L102" i="14"/>
  <c r="L103" i="14"/>
  <c r="L104" i="14"/>
  <c r="L105" i="14"/>
  <c r="L106" i="14"/>
  <c r="L107" i="14"/>
  <c r="L108" i="14"/>
  <c r="L109" i="14"/>
  <c r="L110" i="14"/>
  <c r="L111" i="14"/>
  <c r="L112" i="14"/>
  <c r="L113" i="14"/>
  <c r="L114" i="14"/>
  <c r="L115" i="14"/>
  <c r="L116" i="14"/>
  <c r="L96" i="14"/>
  <c r="B49" i="5"/>
  <c r="A92" i="3"/>
  <c r="A93" i="3"/>
  <c r="A94" i="3"/>
  <c r="A95" i="3"/>
  <c r="I48" i="5"/>
  <c r="A96" i="3" s="1"/>
  <c r="I49" i="5"/>
  <c r="A97" i="3" s="1"/>
  <c r="I50" i="5"/>
  <c r="A98" i="3" s="1"/>
  <c r="I51" i="5"/>
  <c r="A99" i="3" s="1"/>
  <c r="A91" i="3"/>
  <c r="C6" i="9" a="1"/>
  <c r="C6" i="9" s="1"/>
  <c r="A75" i="3"/>
  <c r="A76" i="3"/>
  <c r="A79" i="3"/>
  <c r="A89" i="3"/>
  <c r="P23" i="1"/>
  <c r="P24" i="1"/>
  <c r="P25" i="1"/>
  <c r="P26" i="1"/>
  <c r="P27" i="1"/>
  <c r="P28" i="1"/>
  <c r="P29" i="1"/>
  <c r="P30" i="1"/>
  <c r="P31" i="1"/>
  <c r="P32" i="1"/>
  <c r="A17" i="3" s="1"/>
  <c r="P33" i="1"/>
  <c r="P34" i="1"/>
  <c r="A19" i="3" s="1"/>
  <c r="P35" i="1"/>
  <c r="P36" i="1"/>
  <c r="P37" i="1"/>
  <c r="P38" i="1"/>
  <c r="A23" i="3" s="1"/>
  <c r="P39" i="1"/>
  <c r="P40" i="1"/>
  <c r="A25" i="3" s="1"/>
  <c r="P41" i="1"/>
  <c r="P42" i="1"/>
  <c r="P43" i="1"/>
  <c r="P44" i="1"/>
  <c r="A29" i="3" s="1"/>
  <c r="P45" i="1"/>
  <c r="P46" i="1"/>
  <c r="A31" i="3" s="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22" i="1"/>
  <c r="A18" i="3"/>
  <c r="A20" i="3"/>
  <c r="A21" i="3"/>
  <c r="A22" i="3"/>
  <c r="A24" i="3"/>
  <c r="A26" i="3"/>
  <c r="A27" i="3"/>
  <c r="A28" i="3"/>
  <c r="A30" i="3"/>
  <c r="A32" i="3"/>
  <c r="A34" i="3"/>
  <c r="A67" i="3"/>
  <c r="A69" i="3"/>
  <c r="A70" i="3"/>
  <c r="A73" i="3"/>
  <c r="A81" i="3"/>
  <c r="A82" i="3"/>
  <c r="A65" i="3"/>
  <c r="A101" i="3"/>
  <c r="AG21" i="6"/>
  <c r="I46" i="7"/>
  <c r="I45" i="7"/>
  <c r="I39" i="7"/>
  <c r="I38" i="7"/>
  <c r="I37" i="7"/>
  <c r="I36" i="7"/>
  <c r="I35" i="7"/>
  <c r="I34" i="7"/>
  <c r="I33" i="7"/>
  <c r="I12" i="7"/>
  <c r="I13" i="7"/>
  <c r="I14" i="7"/>
  <c r="I15" i="7"/>
  <c r="I16" i="7"/>
  <c r="I11" i="7"/>
  <c r="H46" i="7"/>
  <c r="H45" i="7"/>
  <c r="H39" i="7"/>
  <c r="H38" i="7"/>
  <c r="H37" i="7"/>
  <c r="H36" i="7"/>
  <c r="A145" i="3" s="1"/>
  <c r="H35" i="7"/>
  <c r="H34" i="7"/>
  <c r="H33" i="7"/>
  <c r="H12" i="7"/>
  <c r="H13" i="7"/>
  <c r="H14" i="7"/>
  <c r="H15" i="7"/>
  <c r="H16" i="7"/>
  <c r="H11" i="7"/>
  <c r="C131" i="17"/>
  <c r="B131" i="17"/>
  <c r="C130" i="17"/>
  <c r="B130" i="17"/>
  <c r="C129" i="17"/>
  <c r="B129" i="17"/>
  <c r="C128" i="17"/>
  <c r="B128" i="17"/>
  <c r="C123" i="17"/>
  <c r="B123" i="17"/>
  <c r="C122" i="17"/>
  <c r="B122" i="17"/>
  <c r="C121" i="17"/>
  <c r="B121" i="17"/>
  <c r="C120" i="17"/>
  <c r="B120" i="17"/>
  <c r="C115" i="17"/>
  <c r="B115" i="17"/>
  <c r="C114" i="17"/>
  <c r="B114" i="17"/>
  <c r="C113" i="17"/>
  <c r="B113" i="17"/>
  <c r="C112" i="17"/>
  <c r="B112" i="17"/>
  <c r="C107" i="17"/>
  <c r="B107" i="17"/>
  <c r="C106" i="17"/>
  <c r="B106" i="17"/>
  <c r="C105" i="17"/>
  <c r="B105" i="17"/>
  <c r="C104" i="17"/>
  <c r="B104" i="17"/>
  <c r="C99" i="17"/>
  <c r="B99" i="17"/>
  <c r="C98" i="17"/>
  <c r="B98" i="17"/>
  <c r="C97" i="17"/>
  <c r="B97" i="17"/>
  <c r="C96" i="17"/>
  <c r="B96" i="17"/>
  <c r="C91" i="17"/>
  <c r="B91" i="17"/>
  <c r="C90" i="17"/>
  <c r="B90" i="17"/>
  <c r="C89" i="17"/>
  <c r="B89" i="17"/>
  <c r="C88" i="17"/>
  <c r="B88" i="17"/>
  <c r="AG22" i="6"/>
  <c r="AH22" i="6"/>
  <c r="AI22" i="6"/>
  <c r="AJ22" i="6"/>
  <c r="AK22" i="6"/>
  <c r="AL22" i="6"/>
  <c r="AM22" i="6"/>
  <c r="AN22" i="6"/>
  <c r="AO22" i="6"/>
  <c r="AP22" i="6"/>
  <c r="AQ22" i="6"/>
  <c r="AR22" i="6"/>
  <c r="AG23" i="6"/>
  <c r="AH23" i="6"/>
  <c r="AI23" i="6"/>
  <c r="AJ23" i="6"/>
  <c r="AK23" i="6"/>
  <c r="AL23" i="6"/>
  <c r="AM23" i="6"/>
  <c r="AN23" i="6"/>
  <c r="AO23" i="6"/>
  <c r="AP23" i="6"/>
  <c r="AQ23" i="6"/>
  <c r="AR23" i="6"/>
  <c r="AG24" i="6"/>
  <c r="AH24" i="6"/>
  <c r="AI24" i="6"/>
  <c r="AJ24" i="6"/>
  <c r="AK24" i="6"/>
  <c r="AL24" i="6"/>
  <c r="AM24" i="6"/>
  <c r="AN24" i="6"/>
  <c r="AO24" i="6"/>
  <c r="AP24" i="6"/>
  <c r="AQ24" i="6"/>
  <c r="AR24" i="6"/>
  <c r="AG25" i="6"/>
  <c r="AH25" i="6"/>
  <c r="AI25" i="6"/>
  <c r="AJ25" i="6"/>
  <c r="AK25" i="6"/>
  <c r="AL25" i="6"/>
  <c r="AM25" i="6"/>
  <c r="AN25" i="6"/>
  <c r="AO25" i="6"/>
  <c r="AP25" i="6"/>
  <c r="AQ25" i="6"/>
  <c r="AR25" i="6"/>
  <c r="AG26" i="6"/>
  <c r="AH26" i="6"/>
  <c r="AI26" i="6"/>
  <c r="AJ26" i="6"/>
  <c r="AK26" i="6"/>
  <c r="AL26" i="6"/>
  <c r="AM26" i="6"/>
  <c r="AN26" i="6"/>
  <c r="AO26" i="6"/>
  <c r="AP26" i="6"/>
  <c r="AQ26" i="6"/>
  <c r="AR26" i="6"/>
  <c r="AG27" i="6"/>
  <c r="AH27" i="6"/>
  <c r="AI27" i="6"/>
  <c r="AJ27" i="6"/>
  <c r="AK27" i="6"/>
  <c r="AL27" i="6"/>
  <c r="AM27" i="6"/>
  <c r="AN27" i="6"/>
  <c r="AO27" i="6"/>
  <c r="AP27" i="6"/>
  <c r="AQ27" i="6"/>
  <c r="AR27" i="6"/>
  <c r="AG28" i="6"/>
  <c r="AH28" i="6"/>
  <c r="AI28" i="6"/>
  <c r="AJ28" i="6"/>
  <c r="AK28" i="6"/>
  <c r="AL28" i="6"/>
  <c r="AM28" i="6"/>
  <c r="AN28" i="6"/>
  <c r="AO28" i="6"/>
  <c r="AP28" i="6"/>
  <c r="AQ28" i="6"/>
  <c r="AR28" i="6"/>
  <c r="AG29" i="6"/>
  <c r="AH29" i="6"/>
  <c r="AI29" i="6"/>
  <c r="AJ29" i="6"/>
  <c r="AK29" i="6"/>
  <c r="AL29" i="6"/>
  <c r="AM29" i="6"/>
  <c r="AN29" i="6"/>
  <c r="AO29" i="6"/>
  <c r="AP29" i="6"/>
  <c r="AQ29" i="6"/>
  <c r="AR29" i="6"/>
  <c r="AG30" i="6"/>
  <c r="AH30" i="6"/>
  <c r="AI30" i="6"/>
  <c r="AJ30" i="6"/>
  <c r="AK30" i="6"/>
  <c r="AL30" i="6"/>
  <c r="AM30" i="6"/>
  <c r="AN30" i="6"/>
  <c r="AO30" i="6"/>
  <c r="AP30" i="6"/>
  <c r="AQ30" i="6"/>
  <c r="AR30" i="6"/>
  <c r="AG31" i="6"/>
  <c r="AH31" i="6"/>
  <c r="AI31" i="6"/>
  <c r="AJ31" i="6"/>
  <c r="AK31" i="6"/>
  <c r="AL31" i="6"/>
  <c r="AM31" i="6"/>
  <c r="AN31" i="6"/>
  <c r="AO31" i="6"/>
  <c r="AP31" i="6"/>
  <c r="AQ31" i="6"/>
  <c r="AR31" i="6"/>
  <c r="AG32" i="6"/>
  <c r="AH32" i="6"/>
  <c r="AI32" i="6"/>
  <c r="AJ32" i="6"/>
  <c r="AK32" i="6"/>
  <c r="AL32" i="6"/>
  <c r="AM32" i="6"/>
  <c r="AN32" i="6"/>
  <c r="AO32" i="6"/>
  <c r="AP32" i="6"/>
  <c r="AQ32" i="6"/>
  <c r="AR32" i="6"/>
  <c r="AG33" i="6"/>
  <c r="AH33" i="6"/>
  <c r="AI33" i="6"/>
  <c r="AJ33" i="6"/>
  <c r="AK33" i="6"/>
  <c r="AL33" i="6"/>
  <c r="AM33" i="6"/>
  <c r="AN33" i="6"/>
  <c r="AO33" i="6"/>
  <c r="AP33" i="6"/>
  <c r="AQ33" i="6"/>
  <c r="AR33" i="6"/>
  <c r="AG34" i="6"/>
  <c r="AH34" i="6"/>
  <c r="AI34" i="6"/>
  <c r="AJ34" i="6"/>
  <c r="AK34" i="6"/>
  <c r="AL34" i="6"/>
  <c r="AM34" i="6"/>
  <c r="AN34" i="6"/>
  <c r="AO34" i="6"/>
  <c r="AP34" i="6"/>
  <c r="AQ34" i="6"/>
  <c r="AR34" i="6"/>
  <c r="AG35" i="6"/>
  <c r="AH35" i="6"/>
  <c r="AI35" i="6"/>
  <c r="AJ35" i="6"/>
  <c r="AK35" i="6"/>
  <c r="AL35" i="6"/>
  <c r="AM35" i="6"/>
  <c r="AN35" i="6"/>
  <c r="AO35" i="6"/>
  <c r="AP35" i="6"/>
  <c r="AQ35" i="6"/>
  <c r="AR35" i="6"/>
  <c r="AG36" i="6"/>
  <c r="AH36" i="6"/>
  <c r="AI36" i="6"/>
  <c r="AJ36" i="6"/>
  <c r="AK36" i="6"/>
  <c r="AL36" i="6"/>
  <c r="AM36" i="6"/>
  <c r="AN36" i="6"/>
  <c r="AO36" i="6"/>
  <c r="AP36" i="6"/>
  <c r="AQ36" i="6"/>
  <c r="AR36" i="6"/>
  <c r="AG37" i="6"/>
  <c r="AH37" i="6"/>
  <c r="AI37" i="6"/>
  <c r="AJ37" i="6"/>
  <c r="AK37" i="6"/>
  <c r="AL37" i="6"/>
  <c r="AM37" i="6"/>
  <c r="AN37" i="6"/>
  <c r="AO37" i="6"/>
  <c r="AP37" i="6"/>
  <c r="AQ37" i="6"/>
  <c r="AR37" i="6"/>
  <c r="AG38" i="6"/>
  <c r="AH38" i="6"/>
  <c r="AI38" i="6"/>
  <c r="AJ38" i="6"/>
  <c r="AK38" i="6"/>
  <c r="AL38" i="6"/>
  <c r="AM38" i="6"/>
  <c r="AN38" i="6"/>
  <c r="AO38" i="6"/>
  <c r="AP38" i="6"/>
  <c r="AQ38" i="6"/>
  <c r="AR38" i="6"/>
  <c r="AG39" i="6"/>
  <c r="AH39" i="6"/>
  <c r="AI39" i="6"/>
  <c r="AJ39" i="6"/>
  <c r="AK39" i="6"/>
  <c r="AL39" i="6"/>
  <c r="AM39" i="6"/>
  <c r="AN39" i="6"/>
  <c r="AO39" i="6"/>
  <c r="AP39" i="6"/>
  <c r="AQ39" i="6"/>
  <c r="AR39" i="6"/>
  <c r="AG40" i="6"/>
  <c r="AH40" i="6"/>
  <c r="AI40" i="6"/>
  <c r="AJ40" i="6"/>
  <c r="AK40" i="6"/>
  <c r="AL40" i="6"/>
  <c r="AM40" i="6"/>
  <c r="AN40" i="6"/>
  <c r="AO40" i="6"/>
  <c r="AP40" i="6"/>
  <c r="AQ40" i="6"/>
  <c r="AR40" i="6"/>
  <c r="AG41" i="6"/>
  <c r="AH41" i="6"/>
  <c r="AI41" i="6"/>
  <c r="AJ41" i="6"/>
  <c r="AK41" i="6"/>
  <c r="AL41" i="6"/>
  <c r="AM41" i="6"/>
  <c r="AN41" i="6"/>
  <c r="AO41" i="6"/>
  <c r="AP41" i="6"/>
  <c r="AQ41" i="6"/>
  <c r="AR41" i="6"/>
  <c r="AG42" i="6"/>
  <c r="AH42" i="6"/>
  <c r="AI42" i="6"/>
  <c r="AJ42" i="6"/>
  <c r="AK42" i="6"/>
  <c r="AL42" i="6"/>
  <c r="AM42" i="6"/>
  <c r="AN42" i="6"/>
  <c r="AO42" i="6"/>
  <c r="AP42" i="6"/>
  <c r="AQ42" i="6"/>
  <c r="AR42" i="6"/>
  <c r="AG43" i="6"/>
  <c r="AH43" i="6"/>
  <c r="AI43" i="6"/>
  <c r="AJ43" i="6"/>
  <c r="AK43" i="6"/>
  <c r="AL43" i="6"/>
  <c r="AM43" i="6"/>
  <c r="AN43" i="6"/>
  <c r="AO43" i="6"/>
  <c r="AP43" i="6"/>
  <c r="AQ43" i="6"/>
  <c r="AR43" i="6"/>
  <c r="AG44" i="6"/>
  <c r="AH44" i="6"/>
  <c r="AI44" i="6"/>
  <c r="AJ44" i="6"/>
  <c r="AK44" i="6"/>
  <c r="AL44" i="6"/>
  <c r="AM44" i="6"/>
  <c r="AN44" i="6"/>
  <c r="AO44" i="6"/>
  <c r="AP44" i="6"/>
  <c r="AQ44" i="6"/>
  <c r="AR44" i="6"/>
  <c r="AG45" i="6"/>
  <c r="AH45" i="6"/>
  <c r="AI45" i="6"/>
  <c r="AJ45" i="6"/>
  <c r="AK45" i="6"/>
  <c r="AL45" i="6"/>
  <c r="AM45" i="6"/>
  <c r="AN45" i="6"/>
  <c r="AO45" i="6"/>
  <c r="AP45" i="6"/>
  <c r="AQ45" i="6"/>
  <c r="AR45" i="6"/>
  <c r="AG46" i="6"/>
  <c r="AH46" i="6"/>
  <c r="AI46" i="6"/>
  <c r="AJ46" i="6"/>
  <c r="AK46" i="6"/>
  <c r="AL46" i="6"/>
  <c r="AM46" i="6"/>
  <c r="AN46" i="6"/>
  <c r="AO46" i="6"/>
  <c r="AP46" i="6"/>
  <c r="AQ46" i="6"/>
  <c r="AR46" i="6"/>
  <c r="AG47" i="6"/>
  <c r="AH47" i="6"/>
  <c r="AI47" i="6"/>
  <c r="AJ47" i="6"/>
  <c r="AK47" i="6"/>
  <c r="AL47" i="6"/>
  <c r="AM47" i="6"/>
  <c r="AN47" i="6"/>
  <c r="AO47" i="6"/>
  <c r="AP47" i="6"/>
  <c r="AQ47" i="6"/>
  <c r="AR47" i="6"/>
  <c r="AG48" i="6"/>
  <c r="AH48" i="6"/>
  <c r="AI48" i="6"/>
  <c r="AJ48" i="6"/>
  <c r="AK48" i="6"/>
  <c r="AL48" i="6"/>
  <c r="AM48" i="6"/>
  <c r="AN48" i="6"/>
  <c r="AO48" i="6"/>
  <c r="AP48" i="6"/>
  <c r="AQ48" i="6"/>
  <c r="AR48" i="6"/>
  <c r="AG49" i="6"/>
  <c r="AH49" i="6"/>
  <c r="AI49" i="6"/>
  <c r="AJ49" i="6"/>
  <c r="AK49" i="6"/>
  <c r="AL49" i="6"/>
  <c r="AM49" i="6"/>
  <c r="AN49" i="6"/>
  <c r="AO49" i="6"/>
  <c r="AP49" i="6"/>
  <c r="AQ49" i="6"/>
  <c r="AR49" i="6"/>
  <c r="AG50" i="6"/>
  <c r="AH50" i="6"/>
  <c r="AI50" i="6"/>
  <c r="AJ50" i="6"/>
  <c r="AK50" i="6"/>
  <c r="AL50" i="6"/>
  <c r="AM50" i="6"/>
  <c r="AN50" i="6"/>
  <c r="AO50" i="6"/>
  <c r="AP50" i="6"/>
  <c r="AQ50" i="6"/>
  <c r="AR50" i="6"/>
  <c r="AG51" i="6"/>
  <c r="AH51" i="6"/>
  <c r="AI51" i="6"/>
  <c r="AJ51" i="6"/>
  <c r="AK51" i="6"/>
  <c r="AL51" i="6"/>
  <c r="AM51" i="6"/>
  <c r="AN51" i="6"/>
  <c r="AO51" i="6"/>
  <c r="AP51" i="6"/>
  <c r="AQ51" i="6"/>
  <c r="AR51" i="6"/>
  <c r="AG52" i="6"/>
  <c r="AH52" i="6"/>
  <c r="AI52" i="6"/>
  <c r="AJ52" i="6"/>
  <c r="AK52" i="6"/>
  <c r="AL52" i="6"/>
  <c r="AM52" i="6"/>
  <c r="AN52" i="6"/>
  <c r="AO52" i="6"/>
  <c r="AP52" i="6"/>
  <c r="AQ52" i="6"/>
  <c r="AR52" i="6"/>
  <c r="AG53" i="6"/>
  <c r="AH53" i="6"/>
  <c r="AI53" i="6"/>
  <c r="AJ53" i="6"/>
  <c r="AK53" i="6"/>
  <c r="AL53" i="6"/>
  <c r="AM53" i="6"/>
  <c r="AN53" i="6"/>
  <c r="AO53" i="6"/>
  <c r="AP53" i="6"/>
  <c r="AQ53" i="6"/>
  <c r="AR53" i="6"/>
  <c r="AG54" i="6"/>
  <c r="AH54" i="6"/>
  <c r="AI54" i="6"/>
  <c r="AJ54" i="6"/>
  <c r="AK54" i="6"/>
  <c r="AL54" i="6"/>
  <c r="AM54" i="6"/>
  <c r="AN54" i="6"/>
  <c r="AO54" i="6"/>
  <c r="AP54" i="6"/>
  <c r="AQ54" i="6"/>
  <c r="AR54" i="6"/>
  <c r="AG55" i="6"/>
  <c r="AH55" i="6"/>
  <c r="AI55" i="6"/>
  <c r="AJ55" i="6"/>
  <c r="AK55" i="6"/>
  <c r="AL55" i="6"/>
  <c r="AM55" i="6"/>
  <c r="AN55" i="6"/>
  <c r="AO55" i="6"/>
  <c r="AP55" i="6"/>
  <c r="AQ55" i="6"/>
  <c r="AR55" i="6"/>
  <c r="AG56" i="6"/>
  <c r="AH56" i="6"/>
  <c r="AI56" i="6"/>
  <c r="AJ56" i="6"/>
  <c r="AK56" i="6"/>
  <c r="AL56" i="6"/>
  <c r="AM56" i="6"/>
  <c r="AN56" i="6"/>
  <c r="AO56" i="6"/>
  <c r="AP56" i="6"/>
  <c r="AQ56" i="6"/>
  <c r="AR56" i="6"/>
  <c r="AG57" i="6"/>
  <c r="AH57" i="6"/>
  <c r="AI57" i="6"/>
  <c r="AJ57" i="6"/>
  <c r="AK57" i="6"/>
  <c r="AL57" i="6"/>
  <c r="AM57" i="6"/>
  <c r="AN57" i="6"/>
  <c r="AO57" i="6"/>
  <c r="AP57" i="6"/>
  <c r="AQ57" i="6"/>
  <c r="AR57" i="6"/>
  <c r="AG58" i="6"/>
  <c r="AH58" i="6"/>
  <c r="AI58" i="6"/>
  <c r="AJ58" i="6"/>
  <c r="AK58" i="6"/>
  <c r="AL58" i="6"/>
  <c r="AM58" i="6"/>
  <c r="AN58" i="6"/>
  <c r="AO58" i="6"/>
  <c r="AP58" i="6"/>
  <c r="AQ58" i="6"/>
  <c r="AR58" i="6"/>
  <c r="AG59" i="6"/>
  <c r="AH59" i="6"/>
  <c r="AI59" i="6"/>
  <c r="AJ59" i="6"/>
  <c r="AK59" i="6"/>
  <c r="AL59" i="6"/>
  <c r="AM59" i="6"/>
  <c r="AN59" i="6"/>
  <c r="AO59" i="6"/>
  <c r="AP59" i="6"/>
  <c r="AQ59" i="6"/>
  <c r="AR59" i="6"/>
  <c r="AG60" i="6"/>
  <c r="AH60" i="6"/>
  <c r="AI60" i="6"/>
  <c r="AJ60" i="6"/>
  <c r="AK60" i="6"/>
  <c r="AL60" i="6"/>
  <c r="AM60" i="6"/>
  <c r="AN60" i="6"/>
  <c r="AO60" i="6"/>
  <c r="AP60" i="6"/>
  <c r="AQ60" i="6"/>
  <c r="AR60" i="6"/>
  <c r="AG61" i="6"/>
  <c r="AH61" i="6"/>
  <c r="AI61" i="6"/>
  <c r="AJ61" i="6"/>
  <c r="AK61" i="6"/>
  <c r="AL61" i="6"/>
  <c r="AM61" i="6"/>
  <c r="AN61" i="6"/>
  <c r="AO61" i="6"/>
  <c r="AP61" i="6"/>
  <c r="AQ61" i="6"/>
  <c r="AR61" i="6"/>
  <c r="AG62" i="6"/>
  <c r="AH62" i="6"/>
  <c r="AI62" i="6"/>
  <c r="AJ62" i="6"/>
  <c r="AK62" i="6"/>
  <c r="AL62" i="6"/>
  <c r="AM62" i="6"/>
  <c r="AN62" i="6"/>
  <c r="AO62" i="6"/>
  <c r="AP62" i="6"/>
  <c r="AQ62" i="6"/>
  <c r="AR62" i="6"/>
  <c r="AG63" i="6"/>
  <c r="AH63" i="6"/>
  <c r="AI63" i="6"/>
  <c r="AJ63" i="6"/>
  <c r="AK63" i="6"/>
  <c r="AL63" i="6"/>
  <c r="AM63" i="6"/>
  <c r="AN63" i="6"/>
  <c r="AO63" i="6"/>
  <c r="AP63" i="6"/>
  <c r="AQ63" i="6"/>
  <c r="AR63" i="6"/>
  <c r="AG64" i="6"/>
  <c r="AH64" i="6"/>
  <c r="AI64" i="6"/>
  <c r="AJ64" i="6"/>
  <c r="AK64" i="6"/>
  <c r="AL64" i="6"/>
  <c r="AM64" i="6"/>
  <c r="AN64" i="6"/>
  <c r="AO64" i="6"/>
  <c r="AP64" i="6"/>
  <c r="AQ64" i="6"/>
  <c r="AR64" i="6"/>
  <c r="AG65" i="6"/>
  <c r="AH65" i="6"/>
  <c r="AI65" i="6"/>
  <c r="AJ65" i="6"/>
  <c r="AK65" i="6"/>
  <c r="AL65" i="6"/>
  <c r="AM65" i="6"/>
  <c r="AN65" i="6"/>
  <c r="AO65" i="6"/>
  <c r="AP65" i="6"/>
  <c r="AQ65" i="6"/>
  <c r="AR65" i="6"/>
  <c r="AG66" i="6"/>
  <c r="AH66" i="6"/>
  <c r="AI66" i="6"/>
  <c r="AJ66" i="6"/>
  <c r="AK66" i="6"/>
  <c r="AL66" i="6"/>
  <c r="AM66" i="6"/>
  <c r="AN66" i="6"/>
  <c r="AO66" i="6"/>
  <c r="AP66" i="6"/>
  <c r="AQ66" i="6"/>
  <c r="AR66" i="6"/>
  <c r="AG67" i="6"/>
  <c r="AH67" i="6"/>
  <c r="AI67" i="6"/>
  <c r="AJ67" i="6"/>
  <c r="AK67" i="6"/>
  <c r="AL67" i="6"/>
  <c r="AM67" i="6"/>
  <c r="AN67" i="6"/>
  <c r="AO67" i="6"/>
  <c r="AP67" i="6"/>
  <c r="AQ67" i="6"/>
  <c r="AR67" i="6"/>
  <c r="AG68" i="6"/>
  <c r="AH68" i="6"/>
  <c r="AI68" i="6"/>
  <c r="AJ68" i="6"/>
  <c r="AK68" i="6"/>
  <c r="AL68" i="6"/>
  <c r="AM68" i="6"/>
  <c r="AN68" i="6"/>
  <c r="AO68" i="6"/>
  <c r="AP68" i="6"/>
  <c r="AQ68" i="6"/>
  <c r="AR68" i="6"/>
  <c r="AG69" i="6"/>
  <c r="AH69" i="6"/>
  <c r="AI69" i="6"/>
  <c r="AJ69" i="6"/>
  <c r="AK69" i="6"/>
  <c r="AL69" i="6"/>
  <c r="AM69" i="6"/>
  <c r="AN69" i="6"/>
  <c r="AO69" i="6"/>
  <c r="AP69" i="6"/>
  <c r="AQ69" i="6"/>
  <c r="AR69" i="6"/>
  <c r="AG70" i="6"/>
  <c r="AH70" i="6"/>
  <c r="AI70" i="6"/>
  <c r="AJ70" i="6"/>
  <c r="AK70" i="6"/>
  <c r="AL70" i="6"/>
  <c r="AM70" i="6"/>
  <c r="AN70" i="6"/>
  <c r="AO70" i="6"/>
  <c r="AP70" i="6"/>
  <c r="AQ70" i="6"/>
  <c r="AR70" i="6"/>
  <c r="AG71" i="6"/>
  <c r="AH71" i="6"/>
  <c r="AI71" i="6"/>
  <c r="AJ71" i="6"/>
  <c r="AK71" i="6"/>
  <c r="AL71" i="6"/>
  <c r="AM71" i="6"/>
  <c r="AN71" i="6"/>
  <c r="AO71" i="6"/>
  <c r="AP71" i="6"/>
  <c r="AQ71" i="6"/>
  <c r="AR71" i="6"/>
  <c r="AG72" i="6"/>
  <c r="AH72" i="6"/>
  <c r="AI72" i="6"/>
  <c r="AJ72" i="6"/>
  <c r="AK72" i="6"/>
  <c r="AL72" i="6"/>
  <c r="AM72" i="6"/>
  <c r="AN72" i="6"/>
  <c r="AO72" i="6"/>
  <c r="AP72" i="6"/>
  <c r="AQ72" i="6"/>
  <c r="AR72" i="6"/>
  <c r="AG73" i="6"/>
  <c r="AH73" i="6"/>
  <c r="AI73" i="6"/>
  <c r="AJ73" i="6"/>
  <c r="AK73" i="6"/>
  <c r="AL73" i="6"/>
  <c r="AM73" i="6"/>
  <c r="AN73" i="6"/>
  <c r="AO73" i="6"/>
  <c r="AP73" i="6"/>
  <c r="AQ73" i="6"/>
  <c r="AR73" i="6"/>
  <c r="AG74" i="6"/>
  <c r="AH74" i="6"/>
  <c r="AI74" i="6"/>
  <c r="AJ74" i="6"/>
  <c r="AK74" i="6"/>
  <c r="AL74" i="6"/>
  <c r="AM74" i="6"/>
  <c r="AN74" i="6"/>
  <c r="AO74" i="6"/>
  <c r="AP74" i="6"/>
  <c r="AQ74" i="6"/>
  <c r="AR74" i="6"/>
  <c r="AG75" i="6"/>
  <c r="AH75" i="6"/>
  <c r="AI75" i="6"/>
  <c r="AJ75" i="6"/>
  <c r="AK75" i="6"/>
  <c r="AL75" i="6"/>
  <c r="AM75" i="6"/>
  <c r="AN75" i="6"/>
  <c r="AO75" i="6"/>
  <c r="AP75" i="6"/>
  <c r="AQ75" i="6"/>
  <c r="AR75" i="6"/>
  <c r="AG76" i="6"/>
  <c r="AH76" i="6"/>
  <c r="AI76" i="6"/>
  <c r="AJ76" i="6"/>
  <c r="AK76" i="6"/>
  <c r="AL76" i="6"/>
  <c r="AM76" i="6"/>
  <c r="AN76" i="6"/>
  <c r="AO76" i="6"/>
  <c r="AP76" i="6"/>
  <c r="AQ76" i="6"/>
  <c r="AR76" i="6"/>
  <c r="AG77" i="6"/>
  <c r="AH77" i="6"/>
  <c r="AI77" i="6"/>
  <c r="AJ77" i="6"/>
  <c r="AK77" i="6"/>
  <c r="AL77" i="6"/>
  <c r="AM77" i="6"/>
  <c r="AN77" i="6"/>
  <c r="AO77" i="6"/>
  <c r="AP77" i="6"/>
  <c r="AQ77" i="6"/>
  <c r="AR77" i="6"/>
  <c r="AG78" i="6"/>
  <c r="AH78" i="6"/>
  <c r="AI78" i="6"/>
  <c r="AJ78" i="6"/>
  <c r="AK78" i="6"/>
  <c r="AL78" i="6"/>
  <c r="AM78" i="6"/>
  <c r="AN78" i="6"/>
  <c r="AO78" i="6"/>
  <c r="AP78" i="6"/>
  <c r="AQ78" i="6"/>
  <c r="AR78" i="6"/>
  <c r="AG79" i="6"/>
  <c r="AH79" i="6"/>
  <c r="AI79" i="6"/>
  <c r="AJ79" i="6"/>
  <c r="AK79" i="6"/>
  <c r="AL79" i="6"/>
  <c r="AM79" i="6"/>
  <c r="AN79" i="6"/>
  <c r="AO79" i="6"/>
  <c r="AP79" i="6"/>
  <c r="AQ79" i="6"/>
  <c r="AR79" i="6"/>
  <c r="AG80" i="6"/>
  <c r="AH80" i="6"/>
  <c r="AI80" i="6"/>
  <c r="AJ80" i="6"/>
  <c r="AK80" i="6"/>
  <c r="AL80" i="6"/>
  <c r="AM80" i="6"/>
  <c r="AN80" i="6"/>
  <c r="AO80" i="6"/>
  <c r="AP80" i="6"/>
  <c r="AQ80" i="6"/>
  <c r="AR80" i="6"/>
  <c r="AG81" i="6"/>
  <c r="AH81" i="6"/>
  <c r="AI81" i="6"/>
  <c r="AJ81" i="6"/>
  <c r="AK81" i="6"/>
  <c r="AL81" i="6"/>
  <c r="AM81" i="6"/>
  <c r="AN81" i="6"/>
  <c r="AO81" i="6"/>
  <c r="AP81" i="6"/>
  <c r="AQ81" i="6"/>
  <c r="AR81" i="6"/>
  <c r="AG82" i="6"/>
  <c r="AH82" i="6"/>
  <c r="AI82" i="6"/>
  <c r="AJ82" i="6"/>
  <c r="AK82" i="6"/>
  <c r="AL82" i="6"/>
  <c r="AM82" i="6"/>
  <c r="AN82" i="6"/>
  <c r="AO82" i="6"/>
  <c r="AP82" i="6"/>
  <c r="AQ82" i="6"/>
  <c r="AR82" i="6"/>
  <c r="AG83" i="6"/>
  <c r="AH83" i="6"/>
  <c r="AI83" i="6"/>
  <c r="AJ83" i="6"/>
  <c r="AK83" i="6"/>
  <c r="AL83" i="6"/>
  <c r="AM83" i="6"/>
  <c r="AN83" i="6"/>
  <c r="AO83" i="6"/>
  <c r="AP83" i="6"/>
  <c r="AQ83" i="6"/>
  <c r="AR83" i="6"/>
  <c r="AG84" i="6"/>
  <c r="AH84" i="6"/>
  <c r="AI84" i="6"/>
  <c r="AJ84" i="6"/>
  <c r="AK84" i="6"/>
  <c r="AL84" i="6"/>
  <c r="AM84" i="6"/>
  <c r="AN84" i="6"/>
  <c r="AO84" i="6"/>
  <c r="AP84" i="6"/>
  <c r="AQ84" i="6"/>
  <c r="AR84" i="6"/>
  <c r="AG85" i="6"/>
  <c r="AH85" i="6"/>
  <c r="AI85" i="6"/>
  <c r="AJ85" i="6"/>
  <c r="AK85" i="6"/>
  <c r="AL85" i="6"/>
  <c r="AM85" i="6"/>
  <c r="AN85" i="6"/>
  <c r="AO85" i="6"/>
  <c r="AP85" i="6"/>
  <c r="AQ85" i="6"/>
  <c r="AR85" i="6"/>
  <c r="AG86" i="6"/>
  <c r="AH86" i="6"/>
  <c r="AI86" i="6"/>
  <c r="AJ86" i="6"/>
  <c r="AK86" i="6"/>
  <c r="AL86" i="6"/>
  <c r="AM86" i="6"/>
  <c r="AN86" i="6"/>
  <c r="AO86" i="6"/>
  <c r="AP86" i="6"/>
  <c r="AQ86" i="6"/>
  <c r="AR86" i="6"/>
  <c r="AG87" i="6"/>
  <c r="AH87" i="6"/>
  <c r="AI87" i="6"/>
  <c r="AJ87" i="6"/>
  <c r="AK87" i="6"/>
  <c r="AL87" i="6"/>
  <c r="AM87" i="6"/>
  <c r="AN87" i="6"/>
  <c r="AO87" i="6"/>
  <c r="AP87" i="6"/>
  <c r="AQ87" i="6"/>
  <c r="AR87" i="6"/>
  <c r="AG88" i="6"/>
  <c r="AH88" i="6"/>
  <c r="AI88" i="6"/>
  <c r="AJ88" i="6"/>
  <c r="AK88" i="6"/>
  <c r="AL88" i="6"/>
  <c r="AM88" i="6"/>
  <c r="AN88" i="6"/>
  <c r="AO88" i="6"/>
  <c r="AP88" i="6"/>
  <c r="AQ88" i="6"/>
  <c r="AR88" i="6"/>
  <c r="AG89" i="6"/>
  <c r="AH89" i="6"/>
  <c r="AI89" i="6"/>
  <c r="AJ89" i="6"/>
  <c r="AK89" i="6"/>
  <c r="AL89" i="6"/>
  <c r="AM89" i="6"/>
  <c r="AN89" i="6"/>
  <c r="AO89" i="6"/>
  <c r="AP89" i="6"/>
  <c r="AQ89" i="6"/>
  <c r="AR89" i="6"/>
  <c r="AG90" i="6"/>
  <c r="AH90" i="6"/>
  <c r="AI90" i="6"/>
  <c r="AJ90" i="6"/>
  <c r="AK90" i="6"/>
  <c r="AL90" i="6"/>
  <c r="AM90" i="6"/>
  <c r="AN90" i="6"/>
  <c r="AO90" i="6"/>
  <c r="AP90" i="6"/>
  <c r="AQ90" i="6"/>
  <c r="AR90" i="6"/>
  <c r="AG91" i="6"/>
  <c r="AH91" i="6"/>
  <c r="AI91" i="6"/>
  <c r="AJ91" i="6"/>
  <c r="AK91" i="6"/>
  <c r="AL91" i="6"/>
  <c r="AM91" i="6"/>
  <c r="AN91" i="6"/>
  <c r="AO91" i="6"/>
  <c r="AP91" i="6"/>
  <c r="AQ91" i="6"/>
  <c r="AR91" i="6"/>
  <c r="AG92" i="6"/>
  <c r="AH92" i="6"/>
  <c r="AI92" i="6"/>
  <c r="AJ92" i="6"/>
  <c r="AK92" i="6"/>
  <c r="AL92" i="6"/>
  <c r="AM92" i="6"/>
  <c r="AN92" i="6"/>
  <c r="AO92" i="6"/>
  <c r="AP92" i="6"/>
  <c r="AQ92" i="6"/>
  <c r="AR92" i="6"/>
  <c r="AG93" i="6"/>
  <c r="AH93" i="6"/>
  <c r="AI93" i="6"/>
  <c r="AJ93" i="6"/>
  <c r="AK93" i="6"/>
  <c r="AL93" i="6"/>
  <c r="AM93" i="6"/>
  <c r="AN93" i="6"/>
  <c r="AO93" i="6"/>
  <c r="AP93" i="6"/>
  <c r="AQ93" i="6"/>
  <c r="AR93" i="6"/>
  <c r="AG94" i="6"/>
  <c r="AH94" i="6"/>
  <c r="AI94" i="6"/>
  <c r="AJ94" i="6"/>
  <c r="AK94" i="6"/>
  <c r="AL94" i="6"/>
  <c r="AM94" i="6"/>
  <c r="AN94" i="6"/>
  <c r="AO94" i="6"/>
  <c r="AP94" i="6"/>
  <c r="AQ94" i="6"/>
  <c r="AR94" i="6"/>
  <c r="AG95" i="6"/>
  <c r="AH95" i="6"/>
  <c r="AI95" i="6"/>
  <c r="AJ95" i="6"/>
  <c r="AK95" i="6"/>
  <c r="AL95" i="6"/>
  <c r="AM95" i="6"/>
  <c r="AN95" i="6"/>
  <c r="AO95" i="6"/>
  <c r="AP95" i="6"/>
  <c r="AQ95" i="6"/>
  <c r="AR95" i="6"/>
  <c r="AG96" i="6"/>
  <c r="AH96" i="6"/>
  <c r="AI96" i="6"/>
  <c r="AJ96" i="6"/>
  <c r="AK96" i="6"/>
  <c r="AL96" i="6"/>
  <c r="AM96" i="6"/>
  <c r="AN96" i="6"/>
  <c r="AO96" i="6"/>
  <c r="AP96" i="6"/>
  <c r="AQ96" i="6"/>
  <c r="AR96" i="6"/>
  <c r="AG97" i="6"/>
  <c r="AH97" i="6"/>
  <c r="AI97" i="6"/>
  <c r="AJ97" i="6"/>
  <c r="AK97" i="6"/>
  <c r="AL97" i="6"/>
  <c r="AM97" i="6"/>
  <c r="AN97" i="6"/>
  <c r="AO97" i="6"/>
  <c r="AP97" i="6"/>
  <c r="AQ97" i="6"/>
  <c r="AR97" i="6"/>
  <c r="AG98" i="6"/>
  <c r="AH98" i="6"/>
  <c r="AI98" i="6"/>
  <c r="AJ98" i="6"/>
  <c r="AK98" i="6"/>
  <c r="AL98" i="6"/>
  <c r="AM98" i="6"/>
  <c r="AN98" i="6"/>
  <c r="AO98" i="6"/>
  <c r="AP98" i="6"/>
  <c r="AQ98" i="6"/>
  <c r="AR98" i="6"/>
  <c r="AG99" i="6"/>
  <c r="AH99" i="6"/>
  <c r="AI99" i="6"/>
  <c r="AJ99" i="6"/>
  <c r="AK99" i="6"/>
  <c r="AL99" i="6"/>
  <c r="AM99" i="6"/>
  <c r="AN99" i="6"/>
  <c r="AO99" i="6"/>
  <c r="AP99" i="6"/>
  <c r="AQ99" i="6"/>
  <c r="AR99" i="6"/>
  <c r="AG100" i="6"/>
  <c r="AH100" i="6"/>
  <c r="AI100" i="6"/>
  <c r="AJ100" i="6"/>
  <c r="AK100" i="6"/>
  <c r="AL100" i="6"/>
  <c r="AM100" i="6"/>
  <c r="AN100" i="6"/>
  <c r="AO100" i="6"/>
  <c r="AP100" i="6"/>
  <c r="AQ100" i="6"/>
  <c r="AR100" i="6"/>
  <c r="AG101" i="6"/>
  <c r="AH101" i="6"/>
  <c r="AI101" i="6"/>
  <c r="AJ101" i="6"/>
  <c r="AK101" i="6"/>
  <c r="AL101" i="6"/>
  <c r="AM101" i="6"/>
  <c r="AN101" i="6"/>
  <c r="AO101" i="6"/>
  <c r="AP101" i="6"/>
  <c r="AQ101" i="6"/>
  <c r="AR101" i="6"/>
  <c r="AG102" i="6"/>
  <c r="AH102" i="6"/>
  <c r="AI102" i="6"/>
  <c r="AJ102" i="6"/>
  <c r="AK102" i="6"/>
  <c r="AL102" i="6"/>
  <c r="AM102" i="6"/>
  <c r="AN102" i="6"/>
  <c r="AO102" i="6"/>
  <c r="AP102" i="6"/>
  <c r="AQ102" i="6"/>
  <c r="AR102" i="6"/>
  <c r="AG103" i="6"/>
  <c r="AH103" i="6"/>
  <c r="AI103" i="6"/>
  <c r="AJ103" i="6"/>
  <c r="AK103" i="6"/>
  <c r="AL103" i="6"/>
  <c r="AM103" i="6"/>
  <c r="AN103" i="6"/>
  <c r="AO103" i="6"/>
  <c r="AP103" i="6"/>
  <c r="AQ103" i="6"/>
  <c r="AR103" i="6"/>
  <c r="AG104" i="6"/>
  <c r="AH104" i="6"/>
  <c r="AI104" i="6"/>
  <c r="AJ104" i="6"/>
  <c r="AK104" i="6"/>
  <c r="AL104" i="6"/>
  <c r="AM104" i="6"/>
  <c r="AN104" i="6"/>
  <c r="AO104" i="6"/>
  <c r="AP104" i="6"/>
  <c r="AQ104" i="6"/>
  <c r="AR104" i="6"/>
  <c r="AG105" i="6"/>
  <c r="AH105" i="6"/>
  <c r="AI105" i="6"/>
  <c r="AJ105" i="6"/>
  <c r="AK105" i="6"/>
  <c r="AL105" i="6"/>
  <c r="AM105" i="6"/>
  <c r="AN105" i="6"/>
  <c r="AO105" i="6"/>
  <c r="AP105" i="6"/>
  <c r="AQ105" i="6"/>
  <c r="AR105" i="6"/>
  <c r="AG106" i="6"/>
  <c r="AH106" i="6"/>
  <c r="AI106" i="6"/>
  <c r="AJ106" i="6"/>
  <c r="AK106" i="6"/>
  <c r="AL106" i="6"/>
  <c r="AM106" i="6"/>
  <c r="AN106" i="6"/>
  <c r="AO106" i="6"/>
  <c r="AP106" i="6"/>
  <c r="AQ106" i="6"/>
  <c r="AR106" i="6"/>
  <c r="AG107" i="6"/>
  <c r="AH107" i="6"/>
  <c r="AI107" i="6"/>
  <c r="AJ107" i="6"/>
  <c r="AK107" i="6"/>
  <c r="AL107" i="6"/>
  <c r="AM107" i="6"/>
  <c r="AN107" i="6"/>
  <c r="AO107" i="6"/>
  <c r="AP107" i="6"/>
  <c r="AQ107" i="6"/>
  <c r="AR107" i="6"/>
  <c r="AG108" i="6"/>
  <c r="AH108" i="6"/>
  <c r="AI108" i="6"/>
  <c r="AJ108" i="6"/>
  <c r="AK108" i="6"/>
  <c r="AL108" i="6"/>
  <c r="AM108" i="6"/>
  <c r="AN108" i="6"/>
  <c r="AO108" i="6"/>
  <c r="AP108" i="6"/>
  <c r="AQ108" i="6"/>
  <c r="AR108" i="6"/>
  <c r="AG109" i="6"/>
  <c r="AH109" i="6"/>
  <c r="AI109" i="6"/>
  <c r="AJ109" i="6"/>
  <c r="AK109" i="6"/>
  <c r="AL109" i="6"/>
  <c r="AM109" i="6"/>
  <c r="AN109" i="6"/>
  <c r="AO109" i="6"/>
  <c r="AP109" i="6"/>
  <c r="AQ109" i="6"/>
  <c r="AR109" i="6"/>
  <c r="AG110" i="6"/>
  <c r="AH110" i="6"/>
  <c r="AI110" i="6"/>
  <c r="AJ110" i="6"/>
  <c r="AK110" i="6"/>
  <c r="AL110" i="6"/>
  <c r="AM110" i="6"/>
  <c r="AN110" i="6"/>
  <c r="AO110" i="6"/>
  <c r="AP110" i="6"/>
  <c r="AQ110" i="6"/>
  <c r="AR110" i="6"/>
  <c r="AG111" i="6"/>
  <c r="AH111" i="6"/>
  <c r="AI111" i="6"/>
  <c r="AJ111" i="6"/>
  <c r="AK111" i="6"/>
  <c r="AL111" i="6"/>
  <c r="AM111" i="6"/>
  <c r="AN111" i="6"/>
  <c r="AO111" i="6"/>
  <c r="AP111" i="6"/>
  <c r="AQ111" i="6"/>
  <c r="AR111" i="6"/>
  <c r="AG112" i="6"/>
  <c r="AH112" i="6"/>
  <c r="AI112" i="6"/>
  <c r="AJ112" i="6"/>
  <c r="AK112" i="6"/>
  <c r="AL112" i="6"/>
  <c r="AM112" i="6"/>
  <c r="AN112" i="6"/>
  <c r="AO112" i="6"/>
  <c r="AP112" i="6"/>
  <c r="AQ112" i="6"/>
  <c r="AR112" i="6"/>
  <c r="AG113" i="6"/>
  <c r="AH113" i="6"/>
  <c r="AI113" i="6"/>
  <c r="AJ113" i="6"/>
  <c r="AK113" i="6"/>
  <c r="AL113" i="6"/>
  <c r="AM113" i="6"/>
  <c r="AN113" i="6"/>
  <c r="AO113" i="6"/>
  <c r="AP113" i="6"/>
  <c r="AQ113" i="6"/>
  <c r="AR113" i="6"/>
  <c r="AG114" i="6"/>
  <c r="AH114" i="6"/>
  <c r="AI114" i="6"/>
  <c r="AJ114" i="6"/>
  <c r="AK114" i="6"/>
  <c r="AL114" i="6"/>
  <c r="AM114" i="6"/>
  <c r="AN114" i="6"/>
  <c r="AO114" i="6"/>
  <c r="AP114" i="6"/>
  <c r="AQ114" i="6"/>
  <c r="AR114" i="6"/>
  <c r="AG115" i="6"/>
  <c r="AH115" i="6"/>
  <c r="AI115" i="6"/>
  <c r="AJ115" i="6"/>
  <c r="AK115" i="6"/>
  <c r="AL115" i="6"/>
  <c r="AM115" i="6"/>
  <c r="AN115" i="6"/>
  <c r="AO115" i="6"/>
  <c r="AP115" i="6"/>
  <c r="AQ115" i="6"/>
  <c r="AR115" i="6"/>
  <c r="AG116" i="6"/>
  <c r="AH116" i="6"/>
  <c r="AI116" i="6"/>
  <c r="AJ116" i="6"/>
  <c r="AK116" i="6"/>
  <c r="AL116" i="6"/>
  <c r="AM116" i="6"/>
  <c r="AN116" i="6"/>
  <c r="AO116" i="6"/>
  <c r="AP116" i="6"/>
  <c r="AQ116" i="6"/>
  <c r="AR116" i="6"/>
  <c r="AG117" i="6"/>
  <c r="AH117" i="6"/>
  <c r="AI117" i="6"/>
  <c r="AJ117" i="6"/>
  <c r="AK117" i="6"/>
  <c r="AL117" i="6"/>
  <c r="AM117" i="6"/>
  <c r="AN117" i="6"/>
  <c r="AO117" i="6"/>
  <c r="AP117" i="6"/>
  <c r="AQ117" i="6"/>
  <c r="AR117" i="6"/>
  <c r="AG118" i="6"/>
  <c r="AH118" i="6"/>
  <c r="AI118" i="6"/>
  <c r="AJ118" i="6"/>
  <c r="AK118" i="6"/>
  <c r="AL118" i="6"/>
  <c r="AM118" i="6"/>
  <c r="AN118" i="6"/>
  <c r="AO118" i="6"/>
  <c r="AP118" i="6"/>
  <c r="AQ118" i="6"/>
  <c r="AR118" i="6"/>
  <c r="AG119" i="6"/>
  <c r="AH119" i="6"/>
  <c r="AI119" i="6"/>
  <c r="AJ119" i="6"/>
  <c r="AK119" i="6"/>
  <c r="AL119" i="6"/>
  <c r="AM119" i="6"/>
  <c r="AN119" i="6"/>
  <c r="AO119" i="6"/>
  <c r="AP119" i="6"/>
  <c r="AQ119" i="6"/>
  <c r="AR119" i="6"/>
  <c r="AG120" i="6"/>
  <c r="AH120" i="6"/>
  <c r="AI120" i="6"/>
  <c r="AJ120" i="6"/>
  <c r="AK120" i="6"/>
  <c r="AL120" i="6"/>
  <c r="AM120" i="6"/>
  <c r="AN120" i="6"/>
  <c r="AO120" i="6"/>
  <c r="AP120" i="6"/>
  <c r="AQ120" i="6"/>
  <c r="AR120" i="6"/>
  <c r="AR21" i="6"/>
  <c r="AQ21" i="6"/>
  <c r="AP21" i="6"/>
  <c r="AO21" i="6"/>
  <c r="AN21" i="6"/>
  <c r="AM21" i="6"/>
  <c r="AL21" i="6"/>
  <c r="AK21" i="6"/>
  <c r="AJ21" i="6"/>
  <c r="AI21" i="6"/>
  <c r="AH21" i="6"/>
  <c r="AB23" i="6"/>
  <c r="AB24" i="6"/>
  <c r="AB25" i="6"/>
  <c r="AB26" i="6"/>
  <c r="AB27" i="6"/>
  <c r="AB28" i="6"/>
  <c r="AB29" i="6"/>
  <c r="AB30" i="6"/>
  <c r="AB31" i="6"/>
  <c r="AB32" i="6"/>
  <c r="AB33" i="6"/>
  <c r="AB34" i="6"/>
  <c r="AB35" i="6"/>
  <c r="AB36" i="6"/>
  <c r="AB37" i="6"/>
  <c r="AB38" i="6"/>
  <c r="AB39" i="6"/>
  <c r="AB40" i="6"/>
  <c r="AB41" i="6"/>
  <c r="AB42" i="6"/>
  <c r="AB43" i="6"/>
  <c r="AB44" i="6"/>
  <c r="AB45" i="6"/>
  <c r="AB46" i="6"/>
  <c r="AB47" i="6"/>
  <c r="AB48" i="6"/>
  <c r="AB49" i="6"/>
  <c r="AB50" i="6"/>
  <c r="AB51" i="6"/>
  <c r="AB52" i="6"/>
  <c r="AB53" i="6"/>
  <c r="AB54" i="6"/>
  <c r="AB55" i="6"/>
  <c r="AB56" i="6"/>
  <c r="AB57" i="6"/>
  <c r="AB58" i="6"/>
  <c r="AB59" i="6"/>
  <c r="AB60" i="6"/>
  <c r="AB61" i="6"/>
  <c r="AB62" i="6"/>
  <c r="AB63" i="6"/>
  <c r="AB64" i="6"/>
  <c r="AB65" i="6"/>
  <c r="AB66" i="6"/>
  <c r="AB67" i="6"/>
  <c r="AB68" i="6"/>
  <c r="AB69" i="6"/>
  <c r="AB70" i="6"/>
  <c r="AB71" i="6"/>
  <c r="AB72" i="6"/>
  <c r="AB73" i="6"/>
  <c r="AB74" i="6"/>
  <c r="AB75" i="6"/>
  <c r="AB76" i="6"/>
  <c r="AB77" i="6"/>
  <c r="AB78" i="6"/>
  <c r="AB79" i="6"/>
  <c r="AB80" i="6"/>
  <c r="AB81" i="6"/>
  <c r="AB82" i="6"/>
  <c r="AB83" i="6"/>
  <c r="AB84" i="6"/>
  <c r="AB85" i="6"/>
  <c r="AB86" i="6"/>
  <c r="AB87" i="6"/>
  <c r="AB88" i="6"/>
  <c r="AB89" i="6"/>
  <c r="AB90" i="6"/>
  <c r="AB91" i="6"/>
  <c r="AB92" i="6"/>
  <c r="AB93" i="6"/>
  <c r="AB94" i="6"/>
  <c r="AB95" i="6"/>
  <c r="AB96" i="6"/>
  <c r="AB97" i="6"/>
  <c r="AB98" i="6"/>
  <c r="AB99" i="6"/>
  <c r="AB100" i="6"/>
  <c r="AB101" i="6"/>
  <c r="AB102" i="6"/>
  <c r="AB103" i="6"/>
  <c r="AB104" i="6"/>
  <c r="AB105" i="6"/>
  <c r="AB106" i="6"/>
  <c r="AB107" i="6"/>
  <c r="AB108" i="6"/>
  <c r="AB109" i="6"/>
  <c r="AB110" i="6"/>
  <c r="AB111" i="6"/>
  <c r="AB112" i="6"/>
  <c r="AB113" i="6"/>
  <c r="AB114" i="6"/>
  <c r="AB115" i="6"/>
  <c r="AB116" i="6"/>
  <c r="AB117" i="6"/>
  <c r="AB118" i="6"/>
  <c r="AB119" i="6"/>
  <c r="AB120" i="6"/>
  <c r="Z23" i="6"/>
  <c r="Z24" i="6"/>
  <c r="Z25" i="6"/>
  <c r="Z26" i="6"/>
  <c r="Z27" i="6"/>
  <c r="Z28" i="6"/>
  <c r="Z29" i="6"/>
  <c r="Z30" i="6"/>
  <c r="Z31" i="6"/>
  <c r="Z32" i="6"/>
  <c r="Z33" i="6"/>
  <c r="Z34" i="6"/>
  <c r="Z35" i="6"/>
  <c r="Z36" i="6"/>
  <c r="Z37" i="6"/>
  <c r="Z38" i="6"/>
  <c r="Z39" i="6"/>
  <c r="Z40" i="6"/>
  <c r="Z41" i="6"/>
  <c r="Z42" i="6"/>
  <c r="Z43" i="6"/>
  <c r="Z44" i="6"/>
  <c r="Z45" i="6"/>
  <c r="Z46" i="6"/>
  <c r="Z47" i="6"/>
  <c r="Z48" i="6"/>
  <c r="Z49" i="6"/>
  <c r="Z50" i="6"/>
  <c r="Z51" i="6"/>
  <c r="Z52" i="6"/>
  <c r="Z53" i="6"/>
  <c r="Z54" i="6"/>
  <c r="Z55" i="6"/>
  <c r="Z56" i="6"/>
  <c r="Z57" i="6"/>
  <c r="Z58" i="6"/>
  <c r="Z59" i="6"/>
  <c r="Z60" i="6"/>
  <c r="Z61" i="6"/>
  <c r="Z62" i="6"/>
  <c r="Z63" i="6"/>
  <c r="Z64" i="6"/>
  <c r="Z65" i="6"/>
  <c r="Z66" i="6"/>
  <c r="Z67" i="6"/>
  <c r="Z68" i="6"/>
  <c r="Z69" i="6"/>
  <c r="Z70" i="6"/>
  <c r="Z71" i="6"/>
  <c r="Z72" i="6"/>
  <c r="Z73" i="6"/>
  <c r="Z74" i="6"/>
  <c r="Z75" i="6"/>
  <c r="Z76" i="6"/>
  <c r="Z77" i="6"/>
  <c r="Z78" i="6"/>
  <c r="Z79" i="6"/>
  <c r="Z80" i="6"/>
  <c r="Z81" i="6"/>
  <c r="Z82" i="6"/>
  <c r="Z83" i="6"/>
  <c r="Z84" i="6"/>
  <c r="Z85" i="6"/>
  <c r="Z86" i="6"/>
  <c r="Z87" i="6"/>
  <c r="Z88" i="6"/>
  <c r="Z89" i="6"/>
  <c r="Z90" i="6"/>
  <c r="Z91" i="6"/>
  <c r="Z92" i="6"/>
  <c r="Z93" i="6"/>
  <c r="Z94" i="6"/>
  <c r="Z95" i="6"/>
  <c r="Z96" i="6"/>
  <c r="Z97" i="6"/>
  <c r="Z98" i="6"/>
  <c r="Z99" i="6"/>
  <c r="Z100" i="6"/>
  <c r="Z101" i="6"/>
  <c r="Z102" i="6"/>
  <c r="Z103" i="6"/>
  <c r="Z104" i="6"/>
  <c r="Z105" i="6"/>
  <c r="Z106" i="6"/>
  <c r="Z107" i="6"/>
  <c r="Z108" i="6"/>
  <c r="Z109" i="6"/>
  <c r="Z110" i="6"/>
  <c r="Z111" i="6"/>
  <c r="Z112" i="6"/>
  <c r="Z113" i="6"/>
  <c r="Z114" i="6"/>
  <c r="Z115" i="6"/>
  <c r="Z116" i="6"/>
  <c r="Z117" i="6"/>
  <c r="Z118" i="6"/>
  <c r="Z119" i="6"/>
  <c r="Z120" i="6"/>
  <c r="X23" i="6"/>
  <c r="X24" i="6"/>
  <c r="X25" i="6"/>
  <c r="X26" i="6"/>
  <c r="X27" i="6"/>
  <c r="X28" i="6"/>
  <c r="X29" i="6"/>
  <c r="X30" i="6"/>
  <c r="X31" i="6"/>
  <c r="X32" i="6"/>
  <c r="X33" i="6"/>
  <c r="X34" i="6"/>
  <c r="X35" i="6"/>
  <c r="X36" i="6"/>
  <c r="X37" i="6"/>
  <c r="X38" i="6"/>
  <c r="X39" i="6"/>
  <c r="X40" i="6"/>
  <c r="X41" i="6"/>
  <c r="X42" i="6"/>
  <c r="X43" i="6"/>
  <c r="X44" i="6"/>
  <c r="X45" i="6"/>
  <c r="X46" i="6"/>
  <c r="X47" i="6"/>
  <c r="X48" i="6"/>
  <c r="X49" i="6"/>
  <c r="X50" i="6"/>
  <c r="X51" i="6"/>
  <c r="X52" i="6"/>
  <c r="X53" i="6"/>
  <c r="X54" i="6"/>
  <c r="X55" i="6"/>
  <c r="X56" i="6"/>
  <c r="X57" i="6"/>
  <c r="X58" i="6"/>
  <c r="X59" i="6"/>
  <c r="X60" i="6"/>
  <c r="X61" i="6"/>
  <c r="X62" i="6"/>
  <c r="X63" i="6"/>
  <c r="X64" i="6"/>
  <c r="X65" i="6"/>
  <c r="X66" i="6"/>
  <c r="X67" i="6"/>
  <c r="X68" i="6"/>
  <c r="X69" i="6"/>
  <c r="X70" i="6"/>
  <c r="X71" i="6"/>
  <c r="X72" i="6"/>
  <c r="X73" i="6"/>
  <c r="X74" i="6"/>
  <c r="X75" i="6"/>
  <c r="X76" i="6"/>
  <c r="X77" i="6"/>
  <c r="X78" i="6"/>
  <c r="X79" i="6"/>
  <c r="X80" i="6"/>
  <c r="X81" i="6"/>
  <c r="X82" i="6"/>
  <c r="X83" i="6"/>
  <c r="X84" i="6"/>
  <c r="X85" i="6"/>
  <c r="X86" i="6"/>
  <c r="X87" i="6"/>
  <c r="X88" i="6"/>
  <c r="X89" i="6"/>
  <c r="X90" i="6"/>
  <c r="X91" i="6"/>
  <c r="X92" i="6"/>
  <c r="X93" i="6"/>
  <c r="X94" i="6"/>
  <c r="X95" i="6"/>
  <c r="X96" i="6"/>
  <c r="X97" i="6"/>
  <c r="X98" i="6"/>
  <c r="X99" i="6"/>
  <c r="X100" i="6"/>
  <c r="X101" i="6"/>
  <c r="X102" i="6"/>
  <c r="X103" i="6"/>
  <c r="X104" i="6"/>
  <c r="X105" i="6"/>
  <c r="X106" i="6"/>
  <c r="X107" i="6"/>
  <c r="X108" i="6"/>
  <c r="X109" i="6"/>
  <c r="X110" i="6"/>
  <c r="X111" i="6"/>
  <c r="X112" i="6"/>
  <c r="X113" i="6"/>
  <c r="X114" i="6"/>
  <c r="X115" i="6"/>
  <c r="X116" i="6"/>
  <c r="X117" i="6"/>
  <c r="X118" i="6"/>
  <c r="X119" i="6"/>
  <c r="X120" i="6"/>
  <c r="V23" i="6"/>
  <c r="V24" i="6"/>
  <c r="V25" i="6"/>
  <c r="V26" i="6"/>
  <c r="V27" i="6"/>
  <c r="V28" i="6"/>
  <c r="V29" i="6"/>
  <c r="V30" i="6"/>
  <c r="V31" i="6"/>
  <c r="V32" i="6"/>
  <c r="V33" i="6"/>
  <c r="V34" i="6"/>
  <c r="V35" i="6"/>
  <c r="V36" i="6"/>
  <c r="V37" i="6"/>
  <c r="V38" i="6"/>
  <c r="V39" i="6"/>
  <c r="V40" i="6"/>
  <c r="V41" i="6"/>
  <c r="V42" i="6"/>
  <c r="V43" i="6"/>
  <c r="V44" i="6"/>
  <c r="V45" i="6"/>
  <c r="V46" i="6"/>
  <c r="V47" i="6"/>
  <c r="V48" i="6"/>
  <c r="V49" i="6"/>
  <c r="V50" i="6"/>
  <c r="V51" i="6"/>
  <c r="V52" i="6"/>
  <c r="V53" i="6"/>
  <c r="V54" i="6"/>
  <c r="V55" i="6"/>
  <c r="V56" i="6"/>
  <c r="V57" i="6"/>
  <c r="V58" i="6"/>
  <c r="V59" i="6"/>
  <c r="V60" i="6"/>
  <c r="V61" i="6"/>
  <c r="V62" i="6"/>
  <c r="V63" i="6"/>
  <c r="V64" i="6"/>
  <c r="V65" i="6"/>
  <c r="V66" i="6"/>
  <c r="V67" i="6"/>
  <c r="V68" i="6"/>
  <c r="V69" i="6"/>
  <c r="V70" i="6"/>
  <c r="V71" i="6"/>
  <c r="V72" i="6"/>
  <c r="V73" i="6"/>
  <c r="V74" i="6"/>
  <c r="V75" i="6"/>
  <c r="V76" i="6"/>
  <c r="V77" i="6"/>
  <c r="V78" i="6"/>
  <c r="V79" i="6"/>
  <c r="V80" i="6"/>
  <c r="V81" i="6"/>
  <c r="V82" i="6"/>
  <c r="V83" i="6"/>
  <c r="V84" i="6"/>
  <c r="V85" i="6"/>
  <c r="V86" i="6"/>
  <c r="V87" i="6"/>
  <c r="V88" i="6"/>
  <c r="V89" i="6"/>
  <c r="V90" i="6"/>
  <c r="V91" i="6"/>
  <c r="V92" i="6"/>
  <c r="V93" i="6"/>
  <c r="V94" i="6"/>
  <c r="V95" i="6"/>
  <c r="V96" i="6"/>
  <c r="V97" i="6"/>
  <c r="V98" i="6"/>
  <c r="V99" i="6"/>
  <c r="V100" i="6"/>
  <c r="V101" i="6"/>
  <c r="V102" i="6"/>
  <c r="V103" i="6"/>
  <c r="V104" i="6"/>
  <c r="V105" i="6"/>
  <c r="V106" i="6"/>
  <c r="V107" i="6"/>
  <c r="V108" i="6"/>
  <c r="V109" i="6"/>
  <c r="V110" i="6"/>
  <c r="V111" i="6"/>
  <c r="V112" i="6"/>
  <c r="V113" i="6"/>
  <c r="V114" i="6"/>
  <c r="V115" i="6"/>
  <c r="V116" i="6"/>
  <c r="V117" i="6"/>
  <c r="V118" i="6"/>
  <c r="V119" i="6"/>
  <c r="V120" i="6"/>
  <c r="T23" i="6"/>
  <c r="T24" i="6"/>
  <c r="T25" i="6"/>
  <c r="T26" i="6"/>
  <c r="T27" i="6"/>
  <c r="T28" i="6"/>
  <c r="T29" i="6"/>
  <c r="T30" i="6"/>
  <c r="T31" i="6"/>
  <c r="T32" i="6"/>
  <c r="T33" i="6"/>
  <c r="T34" i="6"/>
  <c r="T35" i="6"/>
  <c r="T36" i="6"/>
  <c r="T37" i="6"/>
  <c r="T38" i="6"/>
  <c r="T39" i="6"/>
  <c r="T40" i="6"/>
  <c r="T41" i="6"/>
  <c r="T42" i="6"/>
  <c r="T43" i="6"/>
  <c r="T44" i="6"/>
  <c r="T45" i="6"/>
  <c r="T46" i="6"/>
  <c r="T47" i="6"/>
  <c r="T48" i="6"/>
  <c r="T49" i="6"/>
  <c r="T50" i="6"/>
  <c r="T51" i="6"/>
  <c r="T52" i="6"/>
  <c r="T53" i="6"/>
  <c r="T54" i="6"/>
  <c r="T55" i="6"/>
  <c r="T56" i="6"/>
  <c r="T57" i="6"/>
  <c r="T58" i="6"/>
  <c r="T59" i="6"/>
  <c r="T60" i="6"/>
  <c r="T61" i="6"/>
  <c r="T62" i="6"/>
  <c r="T63" i="6"/>
  <c r="T64" i="6"/>
  <c r="T65" i="6"/>
  <c r="T66" i="6"/>
  <c r="T67" i="6"/>
  <c r="T68" i="6"/>
  <c r="T69" i="6"/>
  <c r="T70" i="6"/>
  <c r="T71" i="6"/>
  <c r="T72" i="6"/>
  <c r="T73" i="6"/>
  <c r="T74" i="6"/>
  <c r="T75" i="6"/>
  <c r="T76" i="6"/>
  <c r="T77" i="6"/>
  <c r="T78" i="6"/>
  <c r="T79" i="6"/>
  <c r="T80" i="6"/>
  <c r="T81" i="6"/>
  <c r="T82" i="6"/>
  <c r="T83" i="6"/>
  <c r="T84" i="6"/>
  <c r="T85" i="6"/>
  <c r="T86" i="6"/>
  <c r="T87" i="6"/>
  <c r="T88" i="6"/>
  <c r="T89" i="6"/>
  <c r="T90" i="6"/>
  <c r="T91" i="6"/>
  <c r="T92" i="6"/>
  <c r="T93" i="6"/>
  <c r="T94" i="6"/>
  <c r="T95" i="6"/>
  <c r="T96" i="6"/>
  <c r="T97" i="6"/>
  <c r="T98" i="6"/>
  <c r="T99" i="6"/>
  <c r="T100" i="6"/>
  <c r="T101" i="6"/>
  <c r="T102" i="6"/>
  <c r="T103" i="6"/>
  <c r="T104" i="6"/>
  <c r="T105" i="6"/>
  <c r="T106" i="6"/>
  <c r="T107" i="6"/>
  <c r="T108" i="6"/>
  <c r="T109" i="6"/>
  <c r="T110" i="6"/>
  <c r="T111" i="6"/>
  <c r="T112" i="6"/>
  <c r="T113" i="6"/>
  <c r="T114" i="6"/>
  <c r="T115" i="6"/>
  <c r="T116" i="6"/>
  <c r="T117" i="6"/>
  <c r="T118" i="6"/>
  <c r="T119" i="6"/>
  <c r="T120" i="6"/>
  <c r="R23" i="6"/>
  <c r="R24" i="6"/>
  <c r="R25" i="6"/>
  <c r="R26" i="6"/>
  <c r="R27" i="6"/>
  <c r="R28" i="6"/>
  <c r="R29" i="6"/>
  <c r="R30" i="6"/>
  <c r="R31" i="6"/>
  <c r="R32" i="6"/>
  <c r="R33" i="6"/>
  <c r="R34" i="6"/>
  <c r="R35" i="6"/>
  <c r="R36" i="6"/>
  <c r="R37" i="6"/>
  <c r="R38" i="6"/>
  <c r="R39" i="6"/>
  <c r="R40" i="6"/>
  <c r="R41" i="6"/>
  <c r="R42" i="6"/>
  <c r="R43" i="6"/>
  <c r="R44" i="6"/>
  <c r="R45" i="6"/>
  <c r="R46" i="6"/>
  <c r="R47" i="6"/>
  <c r="R48" i="6"/>
  <c r="R49" i="6"/>
  <c r="R50" i="6"/>
  <c r="R51" i="6"/>
  <c r="R52" i="6"/>
  <c r="R53" i="6"/>
  <c r="R54" i="6"/>
  <c r="R55" i="6"/>
  <c r="R56" i="6"/>
  <c r="R57" i="6"/>
  <c r="R58" i="6"/>
  <c r="R59" i="6"/>
  <c r="R60" i="6"/>
  <c r="R61" i="6"/>
  <c r="R62" i="6"/>
  <c r="R63" i="6"/>
  <c r="R64" i="6"/>
  <c r="R65" i="6"/>
  <c r="R66" i="6"/>
  <c r="R67" i="6"/>
  <c r="R68" i="6"/>
  <c r="R69" i="6"/>
  <c r="R70" i="6"/>
  <c r="R71" i="6"/>
  <c r="R72" i="6"/>
  <c r="R73" i="6"/>
  <c r="R74" i="6"/>
  <c r="R75" i="6"/>
  <c r="R76" i="6"/>
  <c r="R77" i="6"/>
  <c r="R78" i="6"/>
  <c r="R79" i="6"/>
  <c r="R80" i="6"/>
  <c r="R81" i="6"/>
  <c r="R82" i="6"/>
  <c r="R83" i="6"/>
  <c r="R84" i="6"/>
  <c r="R85" i="6"/>
  <c r="R86" i="6"/>
  <c r="R87" i="6"/>
  <c r="R88" i="6"/>
  <c r="R89" i="6"/>
  <c r="R90" i="6"/>
  <c r="R91" i="6"/>
  <c r="R92" i="6"/>
  <c r="R93" i="6"/>
  <c r="R94" i="6"/>
  <c r="R95" i="6"/>
  <c r="R96" i="6"/>
  <c r="R97" i="6"/>
  <c r="R98" i="6"/>
  <c r="R99" i="6"/>
  <c r="R100" i="6"/>
  <c r="R101" i="6"/>
  <c r="R102" i="6"/>
  <c r="R103" i="6"/>
  <c r="R104" i="6"/>
  <c r="R105" i="6"/>
  <c r="R106" i="6"/>
  <c r="R107" i="6"/>
  <c r="R108" i="6"/>
  <c r="R109" i="6"/>
  <c r="R110" i="6"/>
  <c r="R111" i="6"/>
  <c r="R112" i="6"/>
  <c r="R113" i="6"/>
  <c r="R114" i="6"/>
  <c r="R115" i="6"/>
  <c r="R116" i="6"/>
  <c r="R117" i="6"/>
  <c r="R118" i="6"/>
  <c r="R119" i="6"/>
  <c r="R120" i="6"/>
  <c r="P23" i="6"/>
  <c r="P24" i="6"/>
  <c r="P25" i="6"/>
  <c r="P26" i="6"/>
  <c r="P27" i="6"/>
  <c r="P28" i="6"/>
  <c r="P29" i="6"/>
  <c r="P30" i="6"/>
  <c r="P31" i="6"/>
  <c r="P32" i="6"/>
  <c r="P33" i="6"/>
  <c r="P34" i="6"/>
  <c r="P35" i="6"/>
  <c r="P36" i="6"/>
  <c r="P37" i="6"/>
  <c r="P38" i="6"/>
  <c r="P39" i="6"/>
  <c r="P40" i="6"/>
  <c r="P41" i="6"/>
  <c r="P42" i="6"/>
  <c r="P43" i="6"/>
  <c r="P44" i="6"/>
  <c r="P45" i="6"/>
  <c r="P46" i="6"/>
  <c r="P47" i="6"/>
  <c r="P48" i="6"/>
  <c r="P49" i="6"/>
  <c r="P50" i="6"/>
  <c r="P51" i="6"/>
  <c r="P52" i="6"/>
  <c r="P53" i="6"/>
  <c r="P54" i="6"/>
  <c r="P55" i="6"/>
  <c r="P56" i="6"/>
  <c r="P57" i="6"/>
  <c r="P58" i="6"/>
  <c r="P59" i="6"/>
  <c r="P60" i="6"/>
  <c r="P61" i="6"/>
  <c r="P62" i="6"/>
  <c r="P63" i="6"/>
  <c r="P64" i="6"/>
  <c r="P65" i="6"/>
  <c r="P66" i="6"/>
  <c r="P67" i="6"/>
  <c r="P68" i="6"/>
  <c r="P69" i="6"/>
  <c r="P70" i="6"/>
  <c r="P71" i="6"/>
  <c r="P72" i="6"/>
  <c r="P73" i="6"/>
  <c r="P74" i="6"/>
  <c r="P75" i="6"/>
  <c r="P76" i="6"/>
  <c r="P77" i="6"/>
  <c r="P78" i="6"/>
  <c r="P79" i="6"/>
  <c r="P80" i="6"/>
  <c r="P81" i="6"/>
  <c r="P82" i="6"/>
  <c r="P83" i="6"/>
  <c r="P84" i="6"/>
  <c r="P85" i="6"/>
  <c r="P86" i="6"/>
  <c r="P87" i="6"/>
  <c r="P88" i="6"/>
  <c r="P89" i="6"/>
  <c r="P90" i="6"/>
  <c r="P91" i="6"/>
  <c r="P92" i="6"/>
  <c r="P93" i="6"/>
  <c r="P94" i="6"/>
  <c r="P95" i="6"/>
  <c r="P96" i="6"/>
  <c r="P97" i="6"/>
  <c r="P98" i="6"/>
  <c r="P99" i="6"/>
  <c r="P100" i="6"/>
  <c r="P101" i="6"/>
  <c r="P102" i="6"/>
  <c r="P103" i="6"/>
  <c r="P104" i="6"/>
  <c r="P105" i="6"/>
  <c r="P106" i="6"/>
  <c r="P107" i="6"/>
  <c r="P108" i="6"/>
  <c r="P109" i="6"/>
  <c r="P110" i="6"/>
  <c r="P111" i="6"/>
  <c r="P112" i="6"/>
  <c r="P113" i="6"/>
  <c r="P114" i="6"/>
  <c r="P115" i="6"/>
  <c r="P116" i="6"/>
  <c r="P117" i="6"/>
  <c r="P118" i="6"/>
  <c r="P119" i="6"/>
  <c r="P120" i="6"/>
  <c r="N23" i="6"/>
  <c r="N24" i="6"/>
  <c r="N25" i="6"/>
  <c r="N26" i="6"/>
  <c r="N27" i="6"/>
  <c r="N28" i="6"/>
  <c r="N29" i="6"/>
  <c r="N30" i="6"/>
  <c r="N31" i="6"/>
  <c r="N32" i="6"/>
  <c r="N33" i="6"/>
  <c r="N34" i="6"/>
  <c r="N35" i="6"/>
  <c r="N36" i="6"/>
  <c r="N37" i="6"/>
  <c r="N38" i="6"/>
  <c r="N39" i="6"/>
  <c r="N40" i="6"/>
  <c r="N41" i="6"/>
  <c r="N42" i="6"/>
  <c r="N43" i="6"/>
  <c r="N44" i="6"/>
  <c r="N45" i="6"/>
  <c r="N46" i="6"/>
  <c r="N47" i="6"/>
  <c r="N48" i="6"/>
  <c r="N49" i="6"/>
  <c r="N50" i="6"/>
  <c r="N51" i="6"/>
  <c r="N52" i="6"/>
  <c r="N53" i="6"/>
  <c r="N54" i="6"/>
  <c r="N55" i="6"/>
  <c r="N56" i="6"/>
  <c r="N57" i="6"/>
  <c r="N58" i="6"/>
  <c r="N59" i="6"/>
  <c r="N60" i="6"/>
  <c r="N61" i="6"/>
  <c r="N62" i="6"/>
  <c r="N63" i="6"/>
  <c r="N64" i="6"/>
  <c r="N65" i="6"/>
  <c r="N66" i="6"/>
  <c r="N67" i="6"/>
  <c r="N68" i="6"/>
  <c r="N69" i="6"/>
  <c r="N70" i="6"/>
  <c r="N71" i="6"/>
  <c r="N72" i="6"/>
  <c r="N73" i="6"/>
  <c r="N74" i="6"/>
  <c r="N75" i="6"/>
  <c r="N76" i="6"/>
  <c r="N77" i="6"/>
  <c r="N78" i="6"/>
  <c r="N79" i="6"/>
  <c r="N80" i="6"/>
  <c r="N81" i="6"/>
  <c r="N82" i="6"/>
  <c r="N83" i="6"/>
  <c r="N84" i="6"/>
  <c r="N85" i="6"/>
  <c r="N86" i="6"/>
  <c r="N87" i="6"/>
  <c r="N88" i="6"/>
  <c r="N89" i="6"/>
  <c r="N90" i="6"/>
  <c r="N91" i="6"/>
  <c r="N92" i="6"/>
  <c r="N93" i="6"/>
  <c r="N94" i="6"/>
  <c r="N95" i="6"/>
  <c r="N96" i="6"/>
  <c r="N97" i="6"/>
  <c r="N98" i="6"/>
  <c r="N99" i="6"/>
  <c r="N100" i="6"/>
  <c r="N101" i="6"/>
  <c r="N102" i="6"/>
  <c r="N103" i="6"/>
  <c r="N104" i="6"/>
  <c r="N105" i="6"/>
  <c r="N106" i="6"/>
  <c r="N107" i="6"/>
  <c r="N108" i="6"/>
  <c r="N109" i="6"/>
  <c r="N110" i="6"/>
  <c r="N111" i="6"/>
  <c r="N112" i="6"/>
  <c r="N113" i="6"/>
  <c r="N114" i="6"/>
  <c r="N115" i="6"/>
  <c r="N116" i="6"/>
  <c r="N117" i="6"/>
  <c r="N118" i="6"/>
  <c r="N119" i="6"/>
  <c r="N120" i="6"/>
  <c r="L23" i="6"/>
  <c r="L24" i="6"/>
  <c r="L25" i="6"/>
  <c r="L26" i="6"/>
  <c r="L27" i="6"/>
  <c r="L28" i="6"/>
  <c r="L29" i="6"/>
  <c r="L30" i="6"/>
  <c r="L31" i="6"/>
  <c r="L32" i="6"/>
  <c r="L33" i="6"/>
  <c r="L34" i="6"/>
  <c r="L35" i="6"/>
  <c r="L36" i="6"/>
  <c r="L37" i="6"/>
  <c r="L38" i="6"/>
  <c r="L39" i="6"/>
  <c r="L40" i="6"/>
  <c r="L41" i="6"/>
  <c r="L42" i="6"/>
  <c r="L43" i="6"/>
  <c r="L44" i="6"/>
  <c r="L45" i="6"/>
  <c r="L46" i="6"/>
  <c r="L47" i="6"/>
  <c r="L48" i="6"/>
  <c r="L49" i="6"/>
  <c r="L50" i="6"/>
  <c r="L51" i="6"/>
  <c r="L52" i="6"/>
  <c r="L53" i="6"/>
  <c r="L54" i="6"/>
  <c r="L55" i="6"/>
  <c r="L56" i="6"/>
  <c r="L57" i="6"/>
  <c r="L58" i="6"/>
  <c r="L59" i="6"/>
  <c r="L60" i="6"/>
  <c r="L61" i="6"/>
  <c r="L62" i="6"/>
  <c r="L63" i="6"/>
  <c r="L64" i="6"/>
  <c r="L65" i="6"/>
  <c r="L66" i="6"/>
  <c r="L67" i="6"/>
  <c r="L68" i="6"/>
  <c r="L69" i="6"/>
  <c r="L70" i="6"/>
  <c r="L71" i="6"/>
  <c r="L72" i="6"/>
  <c r="L73" i="6"/>
  <c r="L74" i="6"/>
  <c r="L75" i="6"/>
  <c r="L76" i="6"/>
  <c r="L77" i="6"/>
  <c r="L78" i="6"/>
  <c r="L79" i="6"/>
  <c r="L80" i="6"/>
  <c r="L81" i="6"/>
  <c r="L82" i="6"/>
  <c r="L83" i="6"/>
  <c r="L84" i="6"/>
  <c r="L85" i="6"/>
  <c r="L86" i="6"/>
  <c r="L87" i="6"/>
  <c r="L88" i="6"/>
  <c r="L89" i="6"/>
  <c r="L90" i="6"/>
  <c r="L91" i="6"/>
  <c r="L92" i="6"/>
  <c r="L93" i="6"/>
  <c r="L94" i="6"/>
  <c r="L95" i="6"/>
  <c r="L96" i="6"/>
  <c r="L97" i="6"/>
  <c r="L98" i="6"/>
  <c r="L99" i="6"/>
  <c r="L100" i="6"/>
  <c r="L101" i="6"/>
  <c r="L102" i="6"/>
  <c r="L103" i="6"/>
  <c r="L104" i="6"/>
  <c r="L105" i="6"/>
  <c r="L106" i="6"/>
  <c r="L107" i="6"/>
  <c r="L108" i="6"/>
  <c r="L109" i="6"/>
  <c r="L110" i="6"/>
  <c r="L111" i="6"/>
  <c r="L112" i="6"/>
  <c r="L113" i="6"/>
  <c r="L114" i="6"/>
  <c r="L115" i="6"/>
  <c r="L116" i="6"/>
  <c r="L117" i="6"/>
  <c r="L118" i="6"/>
  <c r="L119" i="6"/>
  <c r="L120" i="6"/>
  <c r="J23" i="6"/>
  <c r="J24" i="6"/>
  <c r="J25" i="6"/>
  <c r="J26" i="6"/>
  <c r="J27" i="6"/>
  <c r="J28" i="6"/>
  <c r="J29" i="6"/>
  <c r="J30" i="6"/>
  <c r="J31" i="6"/>
  <c r="J32" i="6"/>
  <c r="J33" i="6"/>
  <c r="J34" i="6"/>
  <c r="J35" i="6"/>
  <c r="J36" i="6"/>
  <c r="J37" i="6"/>
  <c r="J38" i="6"/>
  <c r="J39" i="6"/>
  <c r="J40" i="6"/>
  <c r="J41" i="6"/>
  <c r="J42" i="6"/>
  <c r="J43" i="6"/>
  <c r="J44" i="6"/>
  <c r="J45" i="6"/>
  <c r="J46" i="6"/>
  <c r="J47" i="6"/>
  <c r="J48" i="6"/>
  <c r="J49" i="6"/>
  <c r="J50" i="6"/>
  <c r="J51" i="6"/>
  <c r="J52" i="6"/>
  <c r="J53" i="6"/>
  <c r="J54" i="6"/>
  <c r="J55" i="6"/>
  <c r="J56" i="6"/>
  <c r="J57" i="6"/>
  <c r="J58" i="6"/>
  <c r="J59" i="6"/>
  <c r="J60" i="6"/>
  <c r="J61" i="6"/>
  <c r="J62" i="6"/>
  <c r="J63" i="6"/>
  <c r="J64" i="6"/>
  <c r="J65" i="6"/>
  <c r="J66" i="6"/>
  <c r="J67" i="6"/>
  <c r="J68" i="6"/>
  <c r="J69" i="6"/>
  <c r="J70" i="6"/>
  <c r="J71" i="6"/>
  <c r="J72" i="6"/>
  <c r="J73" i="6"/>
  <c r="J74" i="6"/>
  <c r="J75" i="6"/>
  <c r="J76" i="6"/>
  <c r="J77" i="6"/>
  <c r="J78" i="6"/>
  <c r="J79" i="6"/>
  <c r="J80" i="6"/>
  <c r="J81" i="6"/>
  <c r="J82" i="6"/>
  <c r="J83" i="6"/>
  <c r="J84" i="6"/>
  <c r="J85" i="6"/>
  <c r="J86" i="6"/>
  <c r="J87" i="6"/>
  <c r="J88" i="6"/>
  <c r="J89" i="6"/>
  <c r="J90" i="6"/>
  <c r="J91" i="6"/>
  <c r="J92" i="6"/>
  <c r="J93" i="6"/>
  <c r="J94" i="6"/>
  <c r="J95" i="6"/>
  <c r="J96" i="6"/>
  <c r="J97" i="6"/>
  <c r="J98" i="6"/>
  <c r="J99" i="6"/>
  <c r="J100" i="6"/>
  <c r="J101" i="6"/>
  <c r="J102" i="6"/>
  <c r="J103" i="6"/>
  <c r="J104" i="6"/>
  <c r="J105" i="6"/>
  <c r="J106" i="6"/>
  <c r="J107" i="6"/>
  <c r="J108" i="6"/>
  <c r="J109" i="6"/>
  <c r="J110" i="6"/>
  <c r="J111" i="6"/>
  <c r="J112" i="6"/>
  <c r="J113" i="6"/>
  <c r="J114" i="6"/>
  <c r="J115" i="6"/>
  <c r="J116" i="6"/>
  <c r="J117" i="6"/>
  <c r="J118" i="6"/>
  <c r="J119" i="6"/>
  <c r="J120" i="6"/>
  <c r="F23" i="6"/>
  <c r="F24" i="6"/>
  <c r="F25" i="6"/>
  <c r="F26" i="6"/>
  <c r="F27" i="6"/>
  <c r="F28" i="6"/>
  <c r="F29" i="6"/>
  <c r="F30" i="6"/>
  <c r="F31" i="6"/>
  <c r="F32" i="6"/>
  <c r="F33" i="6"/>
  <c r="F34" i="6"/>
  <c r="F35" i="6"/>
  <c r="F36" i="6"/>
  <c r="F37" i="6"/>
  <c r="F38" i="6"/>
  <c r="F39" i="6"/>
  <c r="F40" i="6"/>
  <c r="F41" i="6"/>
  <c r="F42" i="6"/>
  <c r="F43" i="6"/>
  <c r="F44" i="6"/>
  <c r="F45" i="6"/>
  <c r="F46" i="6"/>
  <c r="F47" i="6"/>
  <c r="F48" i="6"/>
  <c r="F49" i="6"/>
  <c r="F50" i="6"/>
  <c r="F51" i="6"/>
  <c r="F52" i="6"/>
  <c r="F53" i="6"/>
  <c r="F54" i="6"/>
  <c r="F55" i="6"/>
  <c r="F56" i="6"/>
  <c r="F57" i="6"/>
  <c r="F58" i="6"/>
  <c r="F59" i="6"/>
  <c r="F60" i="6"/>
  <c r="F61" i="6"/>
  <c r="F62" i="6"/>
  <c r="F63" i="6"/>
  <c r="F64" i="6"/>
  <c r="F65" i="6"/>
  <c r="F66" i="6"/>
  <c r="F67" i="6"/>
  <c r="F68" i="6"/>
  <c r="F69" i="6"/>
  <c r="F70" i="6"/>
  <c r="F71" i="6"/>
  <c r="F72" i="6"/>
  <c r="F73" i="6"/>
  <c r="F74" i="6"/>
  <c r="F75" i="6"/>
  <c r="F76" i="6"/>
  <c r="F77" i="6"/>
  <c r="F78" i="6"/>
  <c r="F79" i="6"/>
  <c r="F80" i="6"/>
  <c r="F81" i="6"/>
  <c r="F82" i="6"/>
  <c r="F83" i="6"/>
  <c r="F84" i="6"/>
  <c r="F85" i="6"/>
  <c r="F86" i="6"/>
  <c r="F87" i="6"/>
  <c r="F88" i="6"/>
  <c r="F89" i="6"/>
  <c r="F90" i="6"/>
  <c r="F91" i="6"/>
  <c r="F92" i="6"/>
  <c r="F93" i="6"/>
  <c r="F94" i="6"/>
  <c r="F95" i="6"/>
  <c r="F96" i="6"/>
  <c r="F97" i="6"/>
  <c r="F98" i="6"/>
  <c r="F99" i="6"/>
  <c r="F100" i="6"/>
  <c r="F101" i="6"/>
  <c r="F102" i="6"/>
  <c r="F103" i="6"/>
  <c r="F104" i="6"/>
  <c r="F105" i="6"/>
  <c r="F106" i="6"/>
  <c r="F107" i="6"/>
  <c r="F108" i="6"/>
  <c r="F109" i="6"/>
  <c r="F110" i="6"/>
  <c r="F111" i="6"/>
  <c r="F112" i="6"/>
  <c r="F113" i="6"/>
  <c r="F114" i="6"/>
  <c r="F115" i="6"/>
  <c r="F116" i="6"/>
  <c r="F117" i="6"/>
  <c r="F118" i="6"/>
  <c r="F119" i="6"/>
  <c r="F120"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C126" i="16"/>
  <c r="B126" i="16"/>
  <c r="C125" i="16"/>
  <c r="B125" i="16"/>
  <c r="C124" i="16"/>
  <c r="B124" i="16"/>
  <c r="C123" i="16"/>
  <c r="B123" i="16"/>
  <c r="C118" i="16"/>
  <c r="B118" i="16"/>
  <c r="C117" i="16"/>
  <c r="B117" i="16"/>
  <c r="C116" i="16"/>
  <c r="B116" i="16"/>
  <c r="C115" i="16"/>
  <c r="B115" i="16"/>
  <c r="C110" i="16"/>
  <c r="B110" i="16"/>
  <c r="C109" i="16"/>
  <c r="B109" i="16"/>
  <c r="C108" i="16"/>
  <c r="B108" i="16"/>
  <c r="C107" i="16"/>
  <c r="B107" i="16"/>
  <c r="C102" i="16"/>
  <c r="B102" i="16"/>
  <c r="C101" i="16"/>
  <c r="B101" i="16"/>
  <c r="C100" i="16"/>
  <c r="B100" i="16"/>
  <c r="C99" i="16"/>
  <c r="B99" i="16"/>
  <c r="C94" i="16"/>
  <c r="B94" i="16"/>
  <c r="C93" i="16"/>
  <c r="B93" i="16"/>
  <c r="C92" i="16"/>
  <c r="B92" i="16"/>
  <c r="C91" i="16"/>
  <c r="B91" i="16"/>
  <c r="C86" i="16"/>
  <c r="B86" i="16"/>
  <c r="C85" i="16"/>
  <c r="B85" i="16"/>
  <c r="C84" i="16"/>
  <c r="B84" i="16"/>
  <c r="C83" i="16"/>
  <c r="B83" i="16"/>
  <c r="C78" i="16"/>
  <c r="B78" i="16"/>
  <c r="C77" i="16"/>
  <c r="B77" i="16"/>
  <c r="C76" i="16"/>
  <c r="B76" i="16"/>
  <c r="C75" i="16"/>
  <c r="B75" i="16"/>
  <c r="C70" i="16"/>
  <c r="B70" i="16"/>
  <c r="C69" i="16"/>
  <c r="B69" i="16"/>
  <c r="C68" i="16"/>
  <c r="B68" i="16"/>
  <c r="C67" i="16"/>
  <c r="B67" i="16"/>
  <c r="C62" i="16"/>
  <c r="B62" i="16"/>
  <c r="C61" i="16"/>
  <c r="B61" i="16"/>
  <c r="C60" i="16"/>
  <c r="B60" i="16"/>
  <c r="C59" i="16"/>
  <c r="B59" i="16"/>
  <c r="C54" i="16"/>
  <c r="B54" i="16"/>
  <c r="C53" i="16"/>
  <c r="B53" i="16"/>
  <c r="C52" i="16"/>
  <c r="B52" i="16"/>
  <c r="C51" i="16"/>
  <c r="B51" i="16"/>
  <c r="B38" i="16"/>
  <c r="C38" i="16"/>
  <c r="B39" i="16"/>
  <c r="C39" i="16"/>
  <c r="B40" i="16"/>
  <c r="C40" i="16"/>
  <c r="C37" i="16"/>
  <c r="B37" i="16"/>
  <c r="AF22" i="6"/>
  <c r="AF23" i="6"/>
  <c r="A104" i="3" s="1"/>
  <c r="AF24" i="6"/>
  <c r="A105" i="3" s="1"/>
  <c r="AF25" i="6"/>
  <c r="A106" i="3" s="1"/>
  <c r="AF26" i="6"/>
  <c r="A107" i="3" s="1"/>
  <c r="AF27" i="6"/>
  <c r="A108" i="3" s="1"/>
  <c r="AF28" i="6"/>
  <c r="A109" i="3" s="1"/>
  <c r="AF29" i="6"/>
  <c r="A110" i="3" s="1"/>
  <c r="AF30" i="6"/>
  <c r="A111" i="3" s="1"/>
  <c r="AF31" i="6"/>
  <c r="A112" i="3" s="1"/>
  <c r="AF32" i="6"/>
  <c r="A113" i="3" s="1"/>
  <c r="AF33" i="6"/>
  <c r="A114" i="3" s="1"/>
  <c r="AF34" i="6"/>
  <c r="A115" i="3" s="1"/>
  <c r="AF35" i="6"/>
  <c r="A116" i="3" s="1"/>
  <c r="AF36" i="6"/>
  <c r="A117" i="3" s="1"/>
  <c r="AF37" i="6"/>
  <c r="A118" i="3" s="1"/>
  <c r="AF38" i="6"/>
  <c r="A119" i="3" s="1"/>
  <c r="AF39" i="6"/>
  <c r="A120" i="3" s="1"/>
  <c r="AF40" i="6"/>
  <c r="A121" i="3" s="1"/>
  <c r="AF41" i="6"/>
  <c r="A122" i="3" s="1"/>
  <c r="AF42" i="6"/>
  <c r="AF43" i="6"/>
  <c r="AF44" i="6"/>
  <c r="AF45" i="6"/>
  <c r="AF46" i="6"/>
  <c r="AF47" i="6"/>
  <c r="AF48" i="6"/>
  <c r="AF49" i="6"/>
  <c r="AF50" i="6"/>
  <c r="AF51" i="6"/>
  <c r="AF52" i="6"/>
  <c r="AF53" i="6"/>
  <c r="AF54" i="6"/>
  <c r="AF55" i="6"/>
  <c r="AF56" i="6"/>
  <c r="AF57" i="6"/>
  <c r="AF58" i="6"/>
  <c r="AF59" i="6"/>
  <c r="AF60" i="6"/>
  <c r="AF61" i="6"/>
  <c r="AF62" i="6"/>
  <c r="AF63" i="6"/>
  <c r="AF64" i="6"/>
  <c r="AF65" i="6"/>
  <c r="AF66" i="6"/>
  <c r="AF67" i="6"/>
  <c r="AF68" i="6"/>
  <c r="AF69" i="6"/>
  <c r="AF70" i="6"/>
  <c r="AF71" i="6"/>
  <c r="AF72" i="6"/>
  <c r="AF73" i="6"/>
  <c r="AF74" i="6"/>
  <c r="AF75" i="6"/>
  <c r="AF76" i="6"/>
  <c r="AF77" i="6"/>
  <c r="AF78" i="6"/>
  <c r="AF79" i="6"/>
  <c r="AF80" i="6"/>
  <c r="AF81" i="6"/>
  <c r="AF82" i="6"/>
  <c r="AF83" i="6"/>
  <c r="AF84" i="6"/>
  <c r="AF85" i="6"/>
  <c r="AF86" i="6"/>
  <c r="AF87" i="6"/>
  <c r="AF88" i="6"/>
  <c r="AF89" i="6"/>
  <c r="AF90" i="6"/>
  <c r="AF91" i="6"/>
  <c r="AF92" i="6"/>
  <c r="AF93" i="6"/>
  <c r="AF94" i="6"/>
  <c r="AF95" i="6"/>
  <c r="AF96" i="6"/>
  <c r="AF97" i="6"/>
  <c r="AF98" i="6"/>
  <c r="AF99" i="6"/>
  <c r="AF100" i="6"/>
  <c r="AF101" i="6"/>
  <c r="AF102" i="6"/>
  <c r="AF103" i="6"/>
  <c r="AF104" i="6"/>
  <c r="AF105" i="6"/>
  <c r="AF106" i="6"/>
  <c r="AF107" i="6"/>
  <c r="AF108" i="6"/>
  <c r="AF109" i="6"/>
  <c r="AF110" i="6"/>
  <c r="AF111" i="6"/>
  <c r="AF112" i="6"/>
  <c r="AF113" i="6"/>
  <c r="AF114" i="6"/>
  <c r="AF115" i="6"/>
  <c r="AF116" i="6"/>
  <c r="AF117" i="6"/>
  <c r="AF118" i="6"/>
  <c r="AF119" i="6"/>
  <c r="AF120" i="6"/>
  <c r="AF21" i="6"/>
  <c r="AB13" i="4"/>
  <c r="AB14" i="4"/>
  <c r="AB15" i="4"/>
  <c r="AB16" i="4"/>
  <c r="AB17" i="4"/>
  <c r="AB18" i="4"/>
  <c r="AR18" i="4" s="1"/>
  <c r="AB19" i="4"/>
  <c r="AR19" i="4" s="1"/>
  <c r="AB20" i="4"/>
  <c r="AR20" i="4" s="1"/>
  <c r="AB21" i="4"/>
  <c r="AR21" i="4" s="1"/>
  <c r="AB22" i="4"/>
  <c r="AR22" i="4" s="1"/>
  <c r="AB23" i="4"/>
  <c r="AR23" i="4" s="1"/>
  <c r="AB24" i="4"/>
  <c r="AR24" i="4" s="1"/>
  <c r="AB25" i="4"/>
  <c r="AR25" i="4" s="1"/>
  <c r="AB26" i="4"/>
  <c r="AR26" i="4" s="1"/>
  <c r="AB27" i="4"/>
  <c r="AR27" i="4" s="1"/>
  <c r="AB28" i="4"/>
  <c r="AR28" i="4" s="1"/>
  <c r="AB29" i="4"/>
  <c r="AR29" i="4" s="1"/>
  <c r="AB30" i="4"/>
  <c r="AR30" i="4" s="1"/>
  <c r="AB31" i="4"/>
  <c r="AR31" i="4" s="1"/>
  <c r="AB32" i="4"/>
  <c r="AR32" i="4" s="1"/>
  <c r="AB33" i="4"/>
  <c r="AR33" i="4" s="1"/>
  <c r="AB34" i="4"/>
  <c r="AR34" i="4" s="1"/>
  <c r="AB35" i="4"/>
  <c r="AR35" i="4" s="1"/>
  <c r="AB36" i="4"/>
  <c r="AR36" i="4" s="1"/>
  <c r="AB37" i="4"/>
  <c r="AR37" i="4" s="1"/>
  <c r="AB38" i="4"/>
  <c r="AR38" i="4" s="1"/>
  <c r="AB39" i="4"/>
  <c r="AR39" i="4" s="1"/>
  <c r="AB40" i="4"/>
  <c r="AR40" i="4" s="1"/>
  <c r="AB41" i="4"/>
  <c r="AR41" i="4" s="1"/>
  <c r="AB42" i="4"/>
  <c r="AR42" i="4" s="1"/>
  <c r="AB43" i="4"/>
  <c r="AR43" i="4" s="1"/>
  <c r="AB44" i="4"/>
  <c r="AR44" i="4" s="1"/>
  <c r="AB45" i="4"/>
  <c r="AR45" i="4" s="1"/>
  <c r="AB46" i="4"/>
  <c r="AR46" i="4" s="1"/>
  <c r="AB47" i="4"/>
  <c r="AR47" i="4" s="1"/>
  <c r="AB48" i="4"/>
  <c r="AR48" i="4" s="1"/>
  <c r="AB49" i="4"/>
  <c r="AR49" i="4" s="1"/>
  <c r="AB50" i="4"/>
  <c r="AR50" i="4" s="1"/>
  <c r="AB51" i="4"/>
  <c r="AR51" i="4" s="1"/>
  <c r="AB52" i="4"/>
  <c r="AR52" i="4" s="1"/>
  <c r="AB53" i="4"/>
  <c r="AR53" i="4" s="1"/>
  <c r="AB54" i="4"/>
  <c r="AR54" i="4" s="1"/>
  <c r="AB55" i="4"/>
  <c r="AR55" i="4" s="1"/>
  <c r="AB56" i="4"/>
  <c r="AR56" i="4" s="1"/>
  <c r="AB57" i="4"/>
  <c r="AR57" i="4" s="1"/>
  <c r="AB58" i="4"/>
  <c r="AR58" i="4" s="1"/>
  <c r="AB59" i="4"/>
  <c r="AR59" i="4" s="1"/>
  <c r="AB60" i="4"/>
  <c r="AR60" i="4" s="1"/>
  <c r="AB61" i="4"/>
  <c r="AR61" i="4" s="1"/>
  <c r="AB62" i="4"/>
  <c r="AR62" i="4" s="1"/>
  <c r="AB63" i="4"/>
  <c r="AR63" i="4" s="1"/>
  <c r="AB64" i="4"/>
  <c r="AR64" i="4" s="1"/>
  <c r="AB65" i="4"/>
  <c r="AR65" i="4" s="1"/>
  <c r="AB66" i="4"/>
  <c r="AR66" i="4" s="1"/>
  <c r="AB67" i="4"/>
  <c r="AR67" i="4" s="1"/>
  <c r="AB68" i="4"/>
  <c r="AR68" i="4" s="1"/>
  <c r="AB69" i="4"/>
  <c r="AR69" i="4" s="1"/>
  <c r="AB70" i="4"/>
  <c r="AR70" i="4" s="1"/>
  <c r="AB71" i="4"/>
  <c r="AR71" i="4" s="1"/>
  <c r="AB72" i="4"/>
  <c r="AR72" i="4" s="1"/>
  <c r="AB73" i="4"/>
  <c r="AR73" i="4" s="1"/>
  <c r="AB74" i="4"/>
  <c r="AR74" i="4" s="1"/>
  <c r="AB75" i="4"/>
  <c r="AR75" i="4" s="1"/>
  <c r="AB76" i="4"/>
  <c r="AR76" i="4" s="1"/>
  <c r="AB77" i="4"/>
  <c r="AR77" i="4" s="1"/>
  <c r="AB78" i="4"/>
  <c r="AR78" i="4" s="1"/>
  <c r="AB79" i="4"/>
  <c r="AR79" i="4" s="1"/>
  <c r="AB80" i="4"/>
  <c r="AR80" i="4" s="1"/>
  <c r="AB81" i="4"/>
  <c r="AR81" i="4" s="1"/>
  <c r="AB82" i="4"/>
  <c r="AR82" i="4" s="1"/>
  <c r="AB83" i="4"/>
  <c r="AR83" i="4" s="1"/>
  <c r="AB84" i="4"/>
  <c r="AR84" i="4" s="1"/>
  <c r="AB85" i="4"/>
  <c r="AR85" i="4" s="1"/>
  <c r="AB86" i="4"/>
  <c r="AR86" i="4" s="1"/>
  <c r="AB87" i="4"/>
  <c r="AR87" i="4" s="1"/>
  <c r="AB88" i="4"/>
  <c r="AR88" i="4" s="1"/>
  <c r="AB89" i="4"/>
  <c r="AR89" i="4" s="1"/>
  <c r="AB90" i="4"/>
  <c r="AR90" i="4" s="1"/>
  <c r="AB91" i="4"/>
  <c r="AR91" i="4" s="1"/>
  <c r="AB92" i="4"/>
  <c r="AR92" i="4" s="1"/>
  <c r="AB93" i="4"/>
  <c r="AR93" i="4" s="1"/>
  <c r="AB94" i="4"/>
  <c r="AR94" i="4" s="1"/>
  <c r="AB95" i="4"/>
  <c r="AR95" i="4" s="1"/>
  <c r="AB96" i="4"/>
  <c r="AR96" i="4" s="1"/>
  <c r="AB97" i="4"/>
  <c r="AR97" i="4" s="1"/>
  <c r="AB98" i="4"/>
  <c r="AR98" i="4" s="1"/>
  <c r="AB99" i="4"/>
  <c r="AR99" i="4" s="1"/>
  <c r="AB100" i="4"/>
  <c r="AR100" i="4" s="1"/>
  <c r="AB101" i="4"/>
  <c r="AR101" i="4" s="1"/>
  <c r="AB12" i="4"/>
  <c r="AC12" i="4"/>
  <c r="AI13" i="4"/>
  <c r="AJ13" i="4"/>
  <c r="AK13" i="4"/>
  <c r="AI14" i="4"/>
  <c r="AJ14" i="4"/>
  <c r="AK14" i="4"/>
  <c r="AI15" i="4"/>
  <c r="AJ15" i="4"/>
  <c r="AK15" i="4"/>
  <c r="AI16" i="4"/>
  <c r="AJ16" i="4"/>
  <c r="AK16" i="4"/>
  <c r="AI17" i="4"/>
  <c r="AJ17" i="4"/>
  <c r="AK17" i="4"/>
  <c r="AI18" i="4"/>
  <c r="AJ18" i="4"/>
  <c r="AK18" i="4"/>
  <c r="AI19" i="4"/>
  <c r="AJ19" i="4"/>
  <c r="AK19" i="4"/>
  <c r="AI20" i="4"/>
  <c r="AJ20" i="4"/>
  <c r="AK20" i="4"/>
  <c r="AI21" i="4"/>
  <c r="AJ21" i="4"/>
  <c r="AK21" i="4"/>
  <c r="AI22" i="4"/>
  <c r="AJ22" i="4"/>
  <c r="AK22" i="4"/>
  <c r="AI23" i="4"/>
  <c r="AJ23" i="4"/>
  <c r="AK23" i="4"/>
  <c r="AI24" i="4"/>
  <c r="AJ24" i="4"/>
  <c r="AK24" i="4"/>
  <c r="AI25" i="4"/>
  <c r="AJ25" i="4"/>
  <c r="AK25" i="4"/>
  <c r="AI26" i="4"/>
  <c r="AJ26" i="4"/>
  <c r="AK26" i="4"/>
  <c r="AI27" i="4"/>
  <c r="AJ27" i="4"/>
  <c r="AK27" i="4"/>
  <c r="AI28" i="4"/>
  <c r="AJ28" i="4"/>
  <c r="AK28" i="4"/>
  <c r="AI29" i="4"/>
  <c r="AJ29" i="4"/>
  <c r="AK29" i="4"/>
  <c r="AI30" i="4"/>
  <c r="AJ30" i="4"/>
  <c r="AK30" i="4"/>
  <c r="AI31" i="4"/>
  <c r="AJ31" i="4"/>
  <c r="AK31" i="4"/>
  <c r="AI32" i="4"/>
  <c r="AJ32" i="4"/>
  <c r="AK32" i="4"/>
  <c r="AI33" i="4"/>
  <c r="AJ33" i="4"/>
  <c r="AK33" i="4"/>
  <c r="AI34" i="4"/>
  <c r="AJ34" i="4"/>
  <c r="AK34" i="4"/>
  <c r="AI35" i="4"/>
  <c r="AJ35" i="4"/>
  <c r="AK35" i="4"/>
  <c r="AI36" i="4"/>
  <c r="AJ36" i="4"/>
  <c r="AK36" i="4"/>
  <c r="AI37" i="4"/>
  <c r="AJ37" i="4"/>
  <c r="AK37" i="4"/>
  <c r="AI38" i="4"/>
  <c r="AJ38" i="4"/>
  <c r="AK38" i="4"/>
  <c r="AI39" i="4"/>
  <c r="AJ39" i="4"/>
  <c r="AK39" i="4"/>
  <c r="AI40" i="4"/>
  <c r="AJ40" i="4"/>
  <c r="AK40" i="4"/>
  <c r="AI41" i="4"/>
  <c r="AJ41" i="4"/>
  <c r="AK41" i="4"/>
  <c r="AI42" i="4"/>
  <c r="AJ42" i="4"/>
  <c r="AK42" i="4"/>
  <c r="AI43" i="4"/>
  <c r="AJ43" i="4"/>
  <c r="AK43" i="4"/>
  <c r="AI44" i="4"/>
  <c r="AJ44" i="4"/>
  <c r="AK44" i="4"/>
  <c r="AI45" i="4"/>
  <c r="AJ45" i="4"/>
  <c r="AK45" i="4"/>
  <c r="AI46" i="4"/>
  <c r="AJ46" i="4"/>
  <c r="AK46" i="4"/>
  <c r="AI47" i="4"/>
  <c r="AJ47" i="4"/>
  <c r="AK47" i="4"/>
  <c r="AI48" i="4"/>
  <c r="AJ48" i="4"/>
  <c r="AK48" i="4"/>
  <c r="AI49" i="4"/>
  <c r="AJ49" i="4"/>
  <c r="AK49" i="4"/>
  <c r="AI50" i="4"/>
  <c r="AJ50" i="4"/>
  <c r="AK50" i="4"/>
  <c r="AI51" i="4"/>
  <c r="AJ51" i="4"/>
  <c r="AK51" i="4"/>
  <c r="AI52" i="4"/>
  <c r="AJ52" i="4"/>
  <c r="AK52" i="4"/>
  <c r="AI53" i="4"/>
  <c r="AJ53" i="4"/>
  <c r="AK53" i="4"/>
  <c r="AI54" i="4"/>
  <c r="AJ54" i="4"/>
  <c r="AK54" i="4"/>
  <c r="AI55" i="4"/>
  <c r="AJ55" i="4"/>
  <c r="AK55" i="4"/>
  <c r="AI56" i="4"/>
  <c r="AJ56" i="4"/>
  <c r="AK56" i="4"/>
  <c r="AI57" i="4"/>
  <c r="AJ57" i="4"/>
  <c r="AK57" i="4"/>
  <c r="AI58" i="4"/>
  <c r="AJ58" i="4"/>
  <c r="AK58" i="4"/>
  <c r="AI59" i="4"/>
  <c r="AJ59" i="4"/>
  <c r="AK59" i="4"/>
  <c r="AI60" i="4"/>
  <c r="AJ60" i="4"/>
  <c r="AK60" i="4"/>
  <c r="AI61" i="4"/>
  <c r="AJ61" i="4"/>
  <c r="AK61" i="4"/>
  <c r="AI62" i="4"/>
  <c r="AJ62" i="4"/>
  <c r="AK62" i="4"/>
  <c r="AI63" i="4"/>
  <c r="AJ63" i="4"/>
  <c r="AK63" i="4"/>
  <c r="AI64" i="4"/>
  <c r="AJ64" i="4"/>
  <c r="AK64" i="4"/>
  <c r="AI65" i="4"/>
  <c r="AJ65" i="4"/>
  <c r="AK65" i="4"/>
  <c r="AI66" i="4"/>
  <c r="AJ66" i="4"/>
  <c r="AK66" i="4"/>
  <c r="AI67" i="4"/>
  <c r="AJ67" i="4"/>
  <c r="AK67" i="4"/>
  <c r="AI68" i="4"/>
  <c r="AJ68" i="4"/>
  <c r="AK68" i="4"/>
  <c r="AI69" i="4"/>
  <c r="AJ69" i="4"/>
  <c r="AK69" i="4"/>
  <c r="AI70" i="4"/>
  <c r="AJ70" i="4"/>
  <c r="AK70" i="4"/>
  <c r="AI71" i="4"/>
  <c r="AJ71" i="4"/>
  <c r="AK71" i="4"/>
  <c r="AI72" i="4"/>
  <c r="AJ72" i="4"/>
  <c r="AK72" i="4"/>
  <c r="AI73" i="4"/>
  <c r="AJ73" i="4"/>
  <c r="AK73" i="4"/>
  <c r="AI74" i="4"/>
  <c r="AJ74" i="4"/>
  <c r="AK74" i="4"/>
  <c r="AI75" i="4"/>
  <c r="AJ75" i="4"/>
  <c r="AK75" i="4"/>
  <c r="AI76" i="4"/>
  <c r="AJ76" i="4"/>
  <c r="AK76" i="4"/>
  <c r="AI77" i="4"/>
  <c r="AJ77" i="4"/>
  <c r="AK77" i="4"/>
  <c r="AI78" i="4"/>
  <c r="AJ78" i="4"/>
  <c r="AK78" i="4"/>
  <c r="AI79" i="4"/>
  <c r="AJ79" i="4"/>
  <c r="AK79" i="4"/>
  <c r="AI80" i="4"/>
  <c r="AJ80" i="4"/>
  <c r="AK80" i="4"/>
  <c r="AI81" i="4"/>
  <c r="AJ81" i="4"/>
  <c r="AK81" i="4"/>
  <c r="AI82" i="4"/>
  <c r="AJ82" i="4"/>
  <c r="AK82" i="4"/>
  <c r="AI83" i="4"/>
  <c r="AJ83" i="4"/>
  <c r="AK83" i="4"/>
  <c r="AI84" i="4"/>
  <c r="AJ84" i="4"/>
  <c r="AK84" i="4"/>
  <c r="AI85" i="4"/>
  <c r="AJ85" i="4"/>
  <c r="AK85" i="4"/>
  <c r="AI86" i="4"/>
  <c r="AJ86" i="4"/>
  <c r="AK86" i="4"/>
  <c r="AI87" i="4"/>
  <c r="AJ87" i="4"/>
  <c r="AK87" i="4"/>
  <c r="AI88" i="4"/>
  <c r="AJ88" i="4"/>
  <c r="AK88" i="4"/>
  <c r="AI89" i="4"/>
  <c r="AJ89" i="4"/>
  <c r="AK89" i="4"/>
  <c r="AI90" i="4"/>
  <c r="AJ90" i="4"/>
  <c r="AK90" i="4"/>
  <c r="AI91" i="4"/>
  <c r="AJ91" i="4"/>
  <c r="AK91" i="4"/>
  <c r="AI92" i="4"/>
  <c r="AJ92" i="4"/>
  <c r="AK92" i="4"/>
  <c r="AI93" i="4"/>
  <c r="AJ93" i="4"/>
  <c r="AK93" i="4"/>
  <c r="AI94" i="4"/>
  <c r="AJ94" i="4"/>
  <c r="AK94" i="4"/>
  <c r="AI95" i="4"/>
  <c r="AJ95" i="4"/>
  <c r="AK95" i="4"/>
  <c r="AI96" i="4"/>
  <c r="AJ96" i="4"/>
  <c r="AK96" i="4"/>
  <c r="AI97" i="4"/>
  <c r="AJ97" i="4"/>
  <c r="AK97" i="4"/>
  <c r="AI98" i="4"/>
  <c r="AJ98" i="4"/>
  <c r="AK98" i="4"/>
  <c r="AI99" i="4"/>
  <c r="AJ99" i="4"/>
  <c r="AK99" i="4"/>
  <c r="AI100" i="4"/>
  <c r="AJ100" i="4"/>
  <c r="AK100" i="4"/>
  <c r="AI101" i="4"/>
  <c r="AJ101" i="4"/>
  <c r="AK101" i="4"/>
  <c r="AK12" i="4"/>
  <c r="AJ12" i="4"/>
  <c r="AI12" i="4"/>
  <c r="AH13" i="4"/>
  <c r="AH14" i="4"/>
  <c r="AH15" i="4"/>
  <c r="AH16" i="4"/>
  <c r="AH17" i="4"/>
  <c r="AH18" i="4"/>
  <c r="AH19" i="4"/>
  <c r="AH20" i="4"/>
  <c r="AH21" i="4"/>
  <c r="AH22" i="4"/>
  <c r="AH23" i="4"/>
  <c r="AH24" i="4"/>
  <c r="AH25" i="4"/>
  <c r="AH26" i="4"/>
  <c r="AH27" i="4"/>
  <c r="AH28" i="4"/>
  <c r="AH29" i="4"/>
  <c r="AH30" i="4"/>
  <c r="AH31" i="4"/>
  <c r="AH32" i="4"/>
  <c r="AH33" i="4"/>
  <c r="AH34" i="4"/>
  <c r="AH35" i="4"/>
  <c r="AH36" i="4"/>
  <c r="AH37" i="4"/>
  <c r="AH38" i="4"/>
  <c r="AH39" i="4"/>
  <c r="AH40" i="4"/>
  <c r="AH41" i="4"/>
  <c r="AH42" i="4"/>
  <c r="AH43" i="4"/>
  <c r="AH44" i="4"/>
  <c r="AH45" i="4"/>
  <c r="AH46" i="4"/>
  <c r="AH47" i="4"/>
  <c r="AH48" i="4"/>
  <c r="AH49" i="4"/>
  <c r="AH50" i="4"/>
  <c r="AH51" i="4"/>
  <c r="AH52" i="4"/>
  <c r="AH53" i="4"/>
  <c r="AH54" i="4"/>
  <c r="AH55" i="4"/>
  <c r="AH56" i="4"/>
  <c r="AH57" i="4"/>
  <c r="AH58" i="4"/>
  <c r="AH59" i="4"/>
  <c r="AH60" i="4"/>
  <c r="AH61" i="4"/>
  <c r="AH62" i="4"/>
  <c r="AH63" i="4"/>
  <c r="AH64" i="4"/>
  <c r="AH65" i="4"/>
  <c r="AH66" i="4"/>
  <c r="AH67" i="4"/>
  <c r="AH68" i="4"/>
  <c r="AH69" i="4"/>
  <c r="AH70" i="4"/>
  <c r="AH71" i="4"/>
  <c r="AH72" i="4"/>
  <c r="AH73" i="4"/>
  <c r="AH74" i="4"/>
  <c r="AH75" i="4"/>
  <c r="AH76" i="4"/>
  <c r="AH77" i="4"/>
  <c r="AH78" i="4"/>
  <c r="AH79" i="4"/>
  <c r="AH80" i="4"/>
  <c r="AH81" i="4"/>
  <c r="AH82" i="4"/>
  <c r="AH83" i="4"/>
  <c r="AH84" i="4"/>
  <c r="AH85" i="4"/>
  <c r="AH86" i="4"/>
  <c r="AH87" i="4"/>
  <c r="AH88" i="4"/>
  <c r="AH89" i="4"/>
  <c r="AH90" i="4"/>
  <c r="AH91" i="4"/>
  <c r="AH92" i="4"/>
  <c r="AH93" i="4"/>
  <c r="AH94" i="4"/>
  <c r="AH95" i="4"/>
  <c r="AH96" i="4"/>
  <c r="AH97" i="4"/>
  <c r="AH98" i="4"/>
  <c r="AH99" i="4"/>
  <c r="AH100" i="4"/>
  <c r="AH101" i="4"/>
  <c r="AH12" i="4"/>
  <c r="AG13" i="4"/>
  <c r="AG14" i="4"/>
  <c r="AG15" i="4"/>
  <c r="AG16" i="4"/>
  <c r="AG17" i="4"/>
  <c r="AG18" i="4"/>
  <c r="AG19" i="4"/>
  <c r="AG20" i="4"/>
  <c r="AG21" i="4"/>
  <c r="AG22" i="4"/>
  <c r="AG23" i="4"/>
  <c r="AG24" i="4"/>
  <c r="AG25" i="4"/>
  <c r="AG26" i="4"/>
  <c r="AG27" i="4"/>
  <c r="AG28" i="4"/>
  <c r="AG29" i="4"/>
  <c r="AG30" i="4"/>
  <c r="AG31" i="4"/>
  <c r="AG32" i="4"/>
  <c r="AG33" i="4"/>
  <c r="AG34" i="4"/>
  <c r="AG35" i="4"/>
  <c r="AG36" i="4"/>
  <c r="AG37" i="4"/>
  <c r="AG38" i="4"/>
  <c r="AG39" i="4"/>
  <c r="AG40" i="4"/>
  <c r="AG41" i="4"/>
  <c r="AG42" i="4"/>
  <c r="AG43" i="4"/>
  <c r="AG44" i="4"/>
  <c r="AG45" i="4"/>
  <c r="AG46" i="4"/>
  <c r="AG47" i="4"/>
  <c r="AG48" i="4"/>
  <c r="AG49" i="4"/>
  <c r="AG50" i="4"/>
  <c r="AG51" i="4"/>
  <c r="AG52" i="4"/>
  <c r="AG53" i="4"/>
  <c r="AG54" i="4"/>
  <c r="AG55" i="4"/>
  <c r="AG56" i="4"/>
  <c r="AG57" i="4"/>
  <c r="AG58" i="4"/>
  <c r="AG59" i="4"/>
  <c r="AG60" i="4"/>
  <c r="AG61" i="4"/>
  <c r="AG62" i="4"/>
  <c r="AG63" i="4"/>
  <c r="AG64" i="4"/>
  <c r="AG65" i="4"/>
  <c r="AG66" i="4"/>
  <c r="AG67" i="4"/>
  <c r="AG68" i="4"/>
  <c r="AG69" i="4"/>
  <c r="AG70" i="4"/>
  <c r="AG71" i="4"/>
  <c r="AG72" i="4"/>
  <c r="AG73" i="4"/>
  <c r="AG74" i="4"/>
  <c r="AG75" i="4"/>
  <c r="AG76" i="4"/>
  <c r="AG77" i="4"/>
  <c r="AG78" i="4"/>
  <c r="AG79" i="4"/>
  <c r="AG80" i="4"/>
  <c r="AG81" i="4"/>
  <c r="AG82" i="4"/>
  <c r="AG83" i="4"/>
  <c r="AG84" i="4"/>
  <c r="AG85" i="4"/>
  <c r="AG86" i="4"/>
  <c r="AG87" i="4"/>
  <c r="AG88" i="4"/>
  <c r="AG89" i="4"/>
  <c r="AG90" i="4"/>
  <c r="AG91" i="4"/>
  <c r="AG92" i="4"/>
  <c r="AG93" i="4"/>
  <c r="AG94" i="4"/>
  <c r="AG95" i="4"/>
  <c r="AG96" i="4"/>
  <c r="AG97" i="4"/>
  <c r="AG98" i="4"/>
  <c r="AG99" i="4"/>
  <c r="AG100" i="4"/>
  <c r="AG101" i="4"/>
  <c r="AG12" i="4"/>
  <c r="AF13" i="4"/>
  <c r="AF14" i="4"/>
  <c r="AF15" i="4"/>
  <c r="AF16" i="4"/>
  <c r="AF17" i="4"/>
  <c r="AF18" i="4"/>
  <c r="AF19" i="4"/>
  <c r="AF20" i="4"/>
  <c r="AF21" i="4"/>
  <c r="AF22" i="4"/>
  <c r="AF23" i="4"/>
  <c r="AF24" i="4"/>
  <c r="AF25" i="4"/>
  <c r="AF26" i="4"/>
  <c r="AF27" i="4"/>
  <c r="AF28" i="4"/>
  <c r="AF29" i="4"/>
  <c r="AF30" i="4"/>
  <c r="AF31" i="4"/>
  <c r="AF32" i="4"/>
  <c r="AF33" i="4"/>
  <c r="AF34" i="4"/>
  <c r="AF35" i="4"/>
  <c r="AF36" i="4"/>
  <c r="AF37" i="4"/>
  <c r="AF38" i="4"/>
  <c r="AF39" i="4"/>
  <c r="AF40" i="4"/>
  <c r="AF41" i="4"/>
  <c r="AF42" i="4"/>
  <c r="AF43" i="4"/>
  <c r="AF44" i="4"/>
  <c r="AF45" i="4"/>
  <c r="AF46" i="4"/>
  <c r="AF47" i="4"/>
  <c r="AF48" i="4"/>
  <c r="AF49" i="4"/>
  <c r="AF50" i="4"/>
  <c r="AF51" i="4"/>
  <c r="AF52" i="4"/>
  <c r="AF53" i="4"/>
  <c r="AF54" i="4"/>
  <c r="AF55" i="4"/>
  <c r="AF56" i="4"/>
  <c r="AF57" i="4"/>
  <c r="AF58" i="4"/>
  <c r="AF59" i="4"/>
  <c r="AF60" i="4"/>
  <c r="AF61" i="4"/>
  <c r="AF62" i="4"/>
  <c r="AF63" i="4"/>
  <c r="AF64" i="4"/>
  <c r="AF65" i="4"/>
  <c r="AF66" i="4"/>
  <c r="AF67" i="4"/>
  <c r="AF68" i="4"/>
  <c r="AF69" i="4"/>
  <c r="AF70" i="4"/>
  <c r="AF71" i="4"/>
  <c r="AF72" i="4"/>
  <c r="AF73" i="4"/>
  <c r="AF74" i="4"/>
  <c r="AF75" i="4"/>
  <c r="AF76" i="4"/>
  <c r="AF77" i="4"/>
  <c r="AF78" i="4"/>
  <c r="AF79" i="4"/>
  <c r="AF80" i="4"/>
  <c r="AF81" i="4"/>
  <c r="AF82" i="4"/>
  <c r="AF83" i="4"/>
  <c r="AF84" i="4"/>
  <c r="AF85" i="4"/>
  <c r="AF86" i="4"/>
  <c r="AF87" i="4"/>
  <c r="AF88" i="4"/>
  <c r="AF89" i="4"/>
  <c r="AF90" i="4"/>
  <c r="AF91" i="4"/>
  <c r="AF92" i="4"/>
  <c r="AF93" i="4"/>
  <c r="AF94" i="4"/>
  <c r="AF95" i="4"/>
  <c r="AF96" i="4"/>
  <c r="AF97" i="4"/>
  <c r="AF98" i="4"/>
  <c r="AF99" i="4"/>
  <c r="AF100" i="4"/>
  <c r="AF101" i="4"/>
  <c r="AF12" i="4"/>
  <c r="AD13" i="4"/>
  <c r="AD14" i="4"/>
  <c r="AD15" i="4"/>
  <c r="AD16" i="4"/>
  <c r="AD17" i="4"/>
  <c r="AD18" i="4"/>
  <c r="AD19" i="4"/>
  <c r="AD20" i="4"/>
  <c r="AD21" i="4"/>
  <c r="AD22" i="4"/>
  <c r="AD23" i="4"/>
  <c r="AD24" i="4"/>
  <c r="AD25" i="4"/>
  <c r="AD26" i="4"/>
  <c r="AD27" i="4"/>
  <c r="AD28" i="4"/>
  <c r="AD29" i="4"/>
  <c r="AD30" i="4"/>
  <c r="AD31" i="4"/>
  <c r="AD32" i="4"/>
  <c r="AD33" i="4"/>
  <c r="AD34" i="4"/>
  <c r="AD35" i="4"/>
  <c r="AD36" i="4"/>
  <c r="AD37" i="4"/>
  <c r="AD38" i="4"/>
  <c r="AD39" i="4"/>
  <c r="AD40" i="4"/>
  <c r="AD41" i="4"/>
  <c r="AD42" i="4"/>
  <c r="AD43" i="4"/>
  <c r="AD44" i="4"/>
  <c r="AD45" i="4"/>
  <c r="AD46" i="4"/>
  <c r="AD47" i="4"/>
  <c r="AD48" i="4"/>
  <c r="AD49" i="4"/>
  <c r="AD50" i="4"/>
  <c r="AD51" i="4"/>
  <c r="AD52" i="4"/>
  <c r="AD53" i="4"/>
  <c r="AD54" i="4"/>
  <c r="AD55" i="4"/>
  <c r="AD56" i="4"/>
  <c r="AD57" i="4"/>
  <c r="AD58" i="4"/>
  <c r="AD59" i="4"/>
  <c r="AD60" i="4"/>
  <c r="AD61" i="4"/>
  <c r="AD62" i="4"/>
  <c r="AD63" i="4"/>
  <c r="AD64" i="4"/>
  <c r="AD65" i="4"/>
  <c r="AD66" i="4"/>
  <c r="AD67" i="4"/>
  <c r="AD68" i="4"/>
  <c r="AD69" i="4"/>
  <c r="AD70" i="4"/>
  <c r="AD71" i="4"/>
  <c r="AD72" i="4"/>
  <c r="AD73" i="4"/>
  <c r="AD74" i="4"/>
  <c r="AD75" i="4"/>
  <c r="AD76" i="4"/>
  <c r="AD77" i="4"/>
  <c r="AD78" i="4"/>
  <c r="AD79" i="4"/>
  <c r="AD80" i="4"/>
  <c r="AD81" i="4"/>
  <c r="AD82" i="4"/>
  <c r="AD83" i="4"/>
  <c r="AD84" i="4"/>
  <c r="AD85" i="4"/>
  <c r="AD86" i="4"/>
  <c r="AD87" i="4"/>
  <c r="AD88" i="4"/>
  <c r="AD89" i="4"/>
  <c r="AD90" i="4"/>
  <c r="AD91" i="4"/>
  <c r="AD92" i="4"/>
  <c r="AD93" i="4"/>
  <c r="AD94" i="4"/>
  <c r="AD95" i="4"/>
  <c r="AD96" i="4"/>
  <c r="AD97" i="4"/>
  <c r="AD98" i="4"/>
  <c r="AD99" i="4"/>
  <c r="AD100" i="4"/>
  <c r="AD101" i="4"/>
  <c r="AE13" i="4"/>
  <c r="AE14" i="4"/>
  <c r="AE15" i="4"/>
  <c r="AE16" i="4"/>
  <c r="AE17" i="4"/>
  <c r="AE18" i="4"/>
  <c r="AE19" i="4"/>
  <c r="AE20" i="4"/>
  <c r="AE21" i="4"/>
  <c r="AE22" i="4"/>
  <c r="AE23" i="4"/>
  <c r="AE24" i="4"/>
  <c r="AE25" i="4"/>
  <c r="AE26" i="4"/>
  <c r="AE27" i="4"/>
  <c r="AE28" i="4"/>
  <c r="AE29" i="4"/>
  <c r="AE30" i="4"/>
  <c r="AE31" i="4"/>
  <c r="AE32" i="4"/>
  <c r="AE33" i="4"/>
  <c r="AE34" i="4"/>
  <c r="AE35" i="4"/>
  <c r="AE36" i="4"/>
  <c r="AE37" i="4"/>
  <c r="AE38" i="4"/>
  <c r="AE39" i="4"/>
  <c r="AE40" i="4"/>
  <c r="AE41" i="4"/>
  <c r="AE42" i="4"/>
  <c r="AE43" i="4"/>
  <c r="AE44" i="4"/>
  <c r="AE45" i="4"/>
  <c r="AE46" i="4"/>
  <c r="AE47" i="4"/>
  <c r="AE48" i="4"/>
  <c r="AE49" i="4"/>
  <c r="AE50" i="4"/>
  <c r="AE51" i="4"/>
  <c r="AE52" i="4"/>
  <c r="AE53" i="4"/>
  <c r="AE54" i="4"/>
  <c r="AE55" i="4"/>
  <c r="AE56" i="4"/>
  <c r="AE57" i="4"/>
  <c r="AE58" i="4"/>
  <c r="AE59" i="4"/>
  <c r="AE60" i="4"/>
  <c r="AE61" i="4"/>
  <c r="AE62" i="4"/>
  <c r="AE63" i="4"/>
  <c r="AE64" i="4"/>
  <c r="AE65" i="4"/>
  <c r="AE66" i="4"/>
  <c r="AE67" i="4"/>
  <c r="AE68" i="4"/>
  <c r="AE69" i="4"/>
  <c r="AE70" i="4"/>
  <c r="AE71" i="4"/>
  <c r="AE72" i="4"/>
  <c r="AE73" i="4"/>
  <c r="AE74" i="4"/>
  <c r="AE75" i="4"/>
  <c r="AE76" i="4"/>
  <c r="AE77" i="4"/>
  <c r="AE78" i="4"/>
  <c r="AE79" i="4"/>
  <c r="AE80" i="4"/>
  <c r="AE81" i="4"/>
  <c r="AE82" i="4"/>
  <c r="AE83" i="4"/>
  <c r="AE84" i="4"/>
  <c r="AE85" i="4"/>
  <c r="AE86" i="4"/>
  <c r="AE87" i="4"/>
  <c r="AE88" i="4"/>
  <c r="AE89" i="4"/>
  <c r="AE90" i="4"/>
  <c r="AE91" i="4"/>
  <c r="AE92" i="4"/>
  <c r="AE93" i="4"/>
  <c r="AE94" i="4"/>
  <c r="AE95" i="4"/>
  <c r="AE96" i="4"/>
  <c r="AE97" i="4"/>
  <c r="AE98" i="4"/>
  <c r="AE99" i="4"/>
  <c r="AE100" i="4"/>
  <c r="AE101" i="4"/>
  <c r="AE12" i="4"/>
  <c r="AD12" i="4"/>
  <c r="AL12" i="4" s="1"/>
  <c r="AC13" i="4"/>
  <c r="AC14" i="4"/>
  <c r="AC15" i="4"/>
  <c r="AC16" i="4"/>
  <c r="AC17" i="4"/>
  <c r="AC18" i="4"/>
  <c r="AC19" i="4"/>
  <c r="AC20" i="4"/>
  <c r="AC21" i="4"/>
  <c r="AC22" i="4"/>
  <c r="AC23" i="4"/>
  <c r="AC24" i="4"/>
  <c r="AC25" i="4"/>
  <c r="AC26" i="4"/>
  <c r="AC27" i="4"/>
  <c r="AC28" i="4"/>
  <c r="AC29" i="4"/>
  <c r="AC30" i="4"/>
  <c r="AC31" i="4"/>
  <c r="AC32" i="4"/>
  <c r="AC33" i="4"/>
  <c r="AC34" i="4"/>
  <c r="AC35" i="4"/>
  <c r="AC36" i="4"/>
  <c r="AC37" i="4"/>
  <c r="AC38" i="4"/>
  <c r="AC39" i="4"/>
  <c r="AC40" i="4"/>
  <c r="AC41" i="4"/>
  <c r="AC42" i="4"/>
  <c r="AC43" i="4"/>
  <c r="AC44" i="4"/>
  <c r="AC45" i="4"/>
  <c r="AC46" i="4"/>
  <c r="AC47" i="4"/>
  <c r="AC48" i="4"/>
  <c r="AC49" i="4"/>
  <c r="AC50" i="4"/>
  <c r="AC51" i="4"/>
  <c r="AC52" i="4"/>
  <c r="AC53" i="4"/>
  <c r="AC54" i="4"/>
  <c r="AC55" i="4"/>
  <c r="AC56" i="4"/>
  <c r="AC57" i="4"/>
  <c r="AC58" i="4"/>
  <c r="AC59" i="4"/>
  <c r="AC60" i="4"/>
  <c r="AC61" i="4"/>
  <c r="AC62" i="4"/>
  <c r="AC63" i="4"/>
  <c r="AC64" i="4"/>
  <c r="AC65" i="4"/>
  <c r="AC66" i="4"/>
  <c r="AC67" i="4"/>
  <c r="AC68" i="4"/>
  <c r="AC69" i="4"/>
  <c r="AC70" i="4"/>
  <c r="AC71" i="4"/>
  <c r="AC72" i="4"/>
  <c r="AC73" i="4"/>
  <c r="AC74" i="4"/>
  <c r="AC75" i="4"/>
  <c r="AC76" i="4"/>
  <c r="AC77" i="4"/>
  <c r="AC78" i="4"/>
  <c r="AC79" i="4"/>
  <c r="AC80" i="4"/>
  <c r="AC81" i="4"/>
  <c r="AC82" i="4"/>
  <c r="AC83" i="4"/>
  <c r="AC84" i="4"/>
  <c r="AC85" i="4"/>
  <c r="AC86" i="4"/>
  <c r="AC87" i="4"/>
  <c r="AC88" i="4"/>
  <c r="AC89" i="4"/>
  <c r="AC90" i="4"/>
  <c r="AC91" i="4"/>
  <c r="AC92" i="4"/>
  <c r="AC93" i="4"/>
  <c r="AC94" i="4"/>
  <c r="AC95" i="4"/>
  <c r="AC96" i="4"/>
  <c r="AC97" i="4"/>
  <c r="AC98" i="4"/>
  <c r="AC99" i="4"/>
  <c r="AC100" i="4"/>
  <c r="AC101" i="4"/>
  <c r="V23" i="1"/>
  <c r="V24" i="1"/>
  <c r="V25" i="1"/>
  <c r="V26" i="1"/>
  <c r="V27" i="1"/>
  <c r="V28" i="1"/>
  <c r="V29" i="1"/>
  <c r="V30" i="1"/>
  <c r="V31" i="1"/>
  <c r="V32" i="1"/>
  <c r="V33" i="1"/>
  <c r="V34" i="1"/>
  <c r="V35" i="1"/>
  <c r="V36" i="1"/>
  <c r="V37" i="1"/>
  <c r="V38" i="1"/>
  <c r="V39" i="1"/>
  <c r="V40" i="1"/>
  <c r="V41" i="1"/>
  <c r="V42" i="1"/>
  <c r="V43" i="1"/>
  <c r="V44" i="1"/>
  <c r="V45" i="1"/>
  <c r="V46" i="1"/>
  <c r="V47" i="1"/>
  <c r="V48" i="1"/>
  <c r="V49" i="1"/>
  <c r="V50" i="1"/>
  <c r="V51" i="1"/>
  <c r="V52" i="1"/>
  <c r="V53" i="1"/>
  <c r="V54" i="1"/>
  <c r="V55" i="1"/>
  <c r="V56" i="1"/>
  <c r="V57" i="1"/>
  <c r="V58" i="1"/>
  <c r="V59" i="1"/>
  <c r="V60" i="1"/>
  <c r="V61" i="1"/>
  <c r="V62" i="1"/>
  <c r="V63" i="1"/>
  <c r="V64" i="1"/>
  <c r="V65" i="1"/>
  <c r="V66" i="1"/>
  <c r="V67" i="1"/>
  <c r="V68" i="1"/>
  <c r="V69" i="1"/>
  <c r="V70" i="1"/>
  <c r="V71" i="1"/>
  <c r="V72" i="1"/>
  <c r="V73" i="1"/>
  <c r="V74" i="1"/>
  <c r="V75" i="1"/>
  <c r="V76" i="1"/>
  <c r="V77" i="1"/>
  <c r="V78" i="1"/>
  <c r="V79" i="1"/>
  <c r="V80" i="1"/>
  <c r="V81" i="1"/>
  <c r="V82" i="1"/>
  <c r="V83" i="1"/>
  <c r="V84" i="1"/>
  <c r="V85" i="1"/>
  <c r="V86" i="1"/>
  <c r="V87" i="1"/>
  <c r="V88" i="1"/>
  <c r="V89" i="1"/>
  <c r="V90" i="1"/>
  <c r="V91" i="1"/>
  <c r="V92" i="1"/>
  <c r="V93" i="1"/>
  <c r="V94" i="1"/>
  <c r="V95" i="1"/>
  <c r="V96" i="1"/>
  <c r="V97" i="1"/>
  <c r="V98" i="1"/>
  <c r="V99" i="1"/>
  <c r="V100" i="1"/>
  <c r="V101" i="1"/>
  <c r="V102" i="1"/>
  <c r="V103" i="1"/>
  <c r="V104" i="1"/>
  <c r="V105" i="1"/>
  <c r="V106" i="1"/>
  <c r="V107" i="1"/>
  <c r="V108" i="1"/>
  <c r="V109" i="1"/>
  <c r="V110" i="1"/>
  <c r="V111" i="1"/>
  <c r="V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63" i="1"/>
  <c r="U64" i="1"/>
  <c r="U65"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4" i="1"/>
  <c r="U95" i="1"/>
  <c r="U96" i="1"/>
  <c r="U97" i="1"/>
  <c r="U98" i="1"/>
  <c r="U99" i="1"/>
  <c r="U100" i="1"/>
  <c r="U101" i="1"/>
  <c r="U102" i="1"/>
  <c r="U103" i="1"/>
  <c r="U104" i="1"/>
  <c r="U105" i="1"/>
  <c r="U106" i="1"/>
  <c r="U107" i="1"/>
  <c r="U108" i="1"/>
  <c r="U109" i="1"/>
  <c r="U110" i="1"/>
  <c r="U111" i="1"/>
  <c r="U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55" i="1"/>
  <c r="R56" i="1"/>
  <c r="R57" i="1"/>
  <c r="R58" i="1"/>
  <c r="R59" i="1"/>
  <c r="R60" i="1"/>
  <c r="R61" i="1"/>
  <c r="R62" i="1"/>
  <c r="R63" i="1"/>
  <c r="R64" i="1"/>
  <c r="R65" i="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R97" i="1"/>
  <c r="R98" i="1"/>
  <c r="R99" i="1"/>
  <c r="R100" i="1"/>
  <c r="R101" i="1"/>
  <c r="R102" i="1"/>
  <c r="R103" i="1"/>
  <c r="R104" i="1"/>
  <c r="R105" i="1"/>
  <c r="R106" i="1"/>
  <c r="R107" i="1"/>
  <c r="R108" i="1"/>
  <c r="R109" i="1"/>
  <c r="R110" i="1"/>
  <c r="R111" i="1"/>
  <c r="R22"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X16" i="4"/>
  <c r="X17" i="4"/>
  <c r="X18" i="4"/>
  <c r="X19" i="4"/>
  <c r="X20" i="4"/>
  <c r="X21" i="4"/>
  <c r="X22" i="4"/>
  <c r="X23" i="4"/>
  <c r="X24" i="4"/>
  <c r="X25" i="4"/>
  <c r="X26" i="4"/>
  <c r="X27" i="4"/>
  <c r="X28" i="4"/>
  <c r="X29" i="4"/>
  <c r="X30" i="4"/>
  <c r="X31" i="4"/>
  <c r="X32" i="4"/>
  <c r="X33" i="4"/>
  <c r="X34" i="4"/>
  <c r="X35" i="4"/>
  <c r="X36" i="4"/>
  <c r="X37" i="4"/>
  <c r="X38" i="4"/>
  <c r="X39" i="4"/>
  <c r="X40" i="4"/>
  <c r="X41" i="4"/>
  <c r="X42" i="4"/>
  <c r="X43" i="4"/>
  <c r="X44" i="4"/>
  <c r="X45" i="4"/>
  <c r="X46" i="4"/>
  <c r="X47" i="4"/>
  <c r="X48" i="4"/>
  <c r="X49" i="4"/>
  <c r="X50" i="4"/>
  <c r="X51" i="4"/>
  <c r="X52" i="4"/>
  <c r="X53" i="4"/>
  <c r="X54" i="4"/>
  <c r="X55" i="4"/>
  <c r="X56" i="4"/>
  <c r="X57" i="4"/>
  <c r="X58" i="4"/>
  <c r="X59" i="4"/>
  <c r="X60" i="4"/>
  <c r="X61" i="4"/>
  <c r="X62" i="4"/>
  <c r="X63" i="4"/>
  <c r="X64" i="4"/>
  <c r="X65" i="4"/>
  <c r="X66" i="4"/>
  <c r="X67" i="4"/>
  <c r="X68" i="4"/>
  <c r="X69" i="4"/>
  <c r="X70" i="4"/>
  <c r="X71" i="4"/>
  <c r="X72" i="4"/>
  <c r="X73" i="4"/>
  <c r="X74" i="4"/>
  <c r="X75" i="4"/>
  <c r="X76" i="4"/>
  <c r="X77" i="4"/>
  <c r="X78" i="4"/>
  <c r="X79" i="4"/>
  <c r="X80" i="4"/>
  <c r="X81" i="4"/>
  <c r="X82" i="4"/>
  <c r="X83" i="4"/>
  <c r="X84" i="4"/>
  <c r="X85" i="4"/>
  <c r="X86" i="4"/>
  <c r="X87" i="4"/>
  <c r="X88" i="4"/>
  <c r="X89" i="4"/>
  <c r="X90" i="4"/>
  <c r="X91" i="4"/>
  <c r="X92" i="4"/>
  <c r="X93" i="4"/>
  <c r="X94" i="4"/>
  <c r="X95" i="4"/>
  <c r="X96" i="4"/>
  <c r="X97" i="4"/>
  <c r="X98" i="4"/>
  <c r="X99" i="4"/>
  <c r="X100" i="4"/>
  <c r="X101"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48" i="4"/>
  <c r="T49" i="4"/>
  <c r="T50" i="4"/>
  <c r="T51" i="4"/>
  <c r="T52" i="4"/>
  <c r="T53" i="4"/>
  <c r="T54" i="4"/>
  <c r="T55" i="4"/>
  <c r="T56" i="4"/>
  <c r="T57" i="4"/>
  <c r="T58" i="4"/>
  <c r="T59" i="4"/>
  <c r="T60" i="4"/>
  <c r="T61" i="4"/>
  <c r="T62" i="4"/>
  <c r="T63" i="4"/>
  <c r="T64" i="4"/>
  <c r="T65" i="4"/>
  <c r="T66" i="4"/>
  <c r="T67" i="4"/>
  <c r="T68" i="4"/>
  <c r="T69" i="4"/>
  <c r="T70" i="4"/>
  <c r="T71" i="4"/>
  <c r="T72" i="4"/>
  <c r="T73" i="4"/>
  <c r="T74" i="4"/>
  <c r="T75" i="4"/>
  <c r="T76" i="4"/>
  <c r="T77" i="4"/>
  <c r="T78" i="4"/>
  <c r="T79" i="4"/>
  <c r="T80" i="4"/>
  <c r="T81" i="4"/>
  <c r="T82" i="4"/>
  <c r="T83" i="4"/>
  <c r="T84" i="4"/>
  <c r="T85" i="4"/>
  <c r="T86" i="4"/>
  <c r="T87" i="4"/>
  <c r="T88" i="4"/>
  <c r="T89" i="4"/>
  <c r="T90" i="4"/>
  <c r="T91" i="4"/>
  <c r="T92" i="4"/>
  <c r="T93" i="4"/>
  <c r="T94" i="4"/>
  <c r="T95" i="4"/>
  <c r="T96" i="4"/>
  <c r="T97" i="4"/>
  <c r="T98" i="4"/>
  <c r="T99" i="4"/>
  <c r="T100" i="4"/>
  <c r="T101" i="4"/>
  <c r="V16" i="4"/>
  <c r="V17" i="4"/>
  <c r="V18" i="4"/>
  <c r="V19" i="4"/>
  <c r="V20" i="4"/>
  <c r="V21" i="4"/>
  <c r="V22" i="4"/>
  <c r="V23" i="4"/>
  <c r="V24" i="4"/>
  <c r="V25" i="4"/>
  <c r="V26" i="4"/>
  <c r="V27" i="4"/>
  <c r="V28" i="4"/>
  <c r="V29" i="4"/>
  <c r="V30" i="4"/>
  <c r="V31" i="4"/>
  <c r="V32" i="4"/>
  <c r="V33"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6" i="4"/>
  <c r="V67" i="4"/>
  <c r="V68" i="4"/>
  <c r="V69" i="4"/>
  <c r="V70" i="4"/>
  <c r="V71"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B100" i="14"/>
  <c r="C100" i="14"/>
  <c r="B101" i="14"/>
  <c r="C101" i="14"/>
  <c r="B102" i="14"/>
  <c r="C102" i="14"/>
  <c r="B103" i="14"/>
  <c r="C103" i="14"/>
  <c r="B104" i="14"/>
  <c r="C104" i="14"/>
  <c r="B105" i="14"/>
  <c r="C105" i="14"/>
  <c r="B106" i="14"/>
  <c r="C106" i="14"/>
  <c r="B107" i="14"/>
  <c r="C107" i="14"/>
  <c r="B108" i="14"/>
  <c r="C108" i="14"/>
  <c r="B109" i="14"/>
  <c r="C109" i="14"/>
  <c r="B110" i="14"/>
  <c r="C110" i="14"/>
  <c r="B111" i="14"/>
  <c r="C111" i="14"/>
  <c r="B112" i="14"/>
  <c r="C112" i="14"/>
  <c r="B113" i="14"/>
  <c r="C113" i="14"/>
  <c r="B114" i="14"/>
  <c r="C114" i="14"/>
  <c r="B115" i="14"/>
  <c r="C115" i="14"/>
  <c r="B116" i="14"/>
  <c r="C116" i="14"/>
  <c r="C99" i="14"/>
  <c r="B99" i="14"/>
  <c r="C98" i="14"/>
  <c r="B98" i="14"/>
  <c r="C97" i="14"/>
  <c r="B97" i="14"/>
  <c r="C96" i="14"/>
  <c r="B96" i="14"/>
  <c r="R16" i="4"/>
  <c r="R17" i="4"/>
  <c r="R18" i="4"/>
  <c r="R19" i="4"/>
  <c r="R20" i="4"/>
  <c r="R21" i="4"/>
  <c r="R22" i="4"/>
  <c r="R23" i="4"/>
  <c r="R24" i="4"/>
  <c r="R25" i="4"/>
  <c r="R26" i="4"/>
  <c r="R27" i="4"/>
  <c r="R28" i="4"/>
  <c r="R29" i="4"/>
  <c r="R30" i="4"/>
  <c r="R31" i="4"/>
  <c r="R32" i="4"/>
  <c r="R33" i="4"/>
  <c r="R34" i="4"/>
  <c r="R35" i="4"/>
  <c r="R36" i="4"/>
  <c r="R37" i="4"/>
  <c r="R38" i="4"/>
  <c r="R39" i="4"/>
  <c r="R40" i="4"/>
  <c r="R41" i="4"/>
  <c r="R42" i="4"/>
  <c r="R43" i="4"/>
  <c r="R44" i="4"/>
  <c r="R45"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3" i="4"/>
  <c r="R84" i="4"/>
  <c r="R85" i="4"/>
  <c r="R86" i="4"/>
  <c r="R87" i="4"/>
  <c r="R88" i="4"/>
  <c r="R89" i="4"/>
  <c r="R90" i="4"/>
  <c r="R91" i="4"/>
  <c r="R92" i="4"/>
  <c r="R93" i="4"/>
  <c r="R94" i="4"/>
  <c r="R95" i="4"/>
  <c r="R96" i="4"/>
  <c r="R97" i="4"/>
  <c r="R98" i="4"/>
  <c r="R99" i="4"/>
  <c r="R100" i="4"/>
  <c r="R101" i="4"/>
  <c r="P16" i="4"/>
  <c r="P17" i="4"/>
  <c r="P18" i="4"/>
  <c r="P19" i="4"/>
  <c r="P20" i="4"/>
  <c r="P21" i="4"/>
  <c r="P22" i="4"/>
  <c r="P23" i="4"/>
  <c r="P24" i="4"/>
  <c r="P25" i="4"/>
  <c r="P26" i="4"/>
  <c r="P27" i="4"/>
  <c r="P28" i="4"/>
  <c r="P29" i="4"/>
  <c r="P30" i="4"/>
  <c r="P31" i="4"/>
  <c r="P32" i="4"/>
  <c r="P33" i="4"/>
  <c r="P34" i="4"/>
  <c r="P35" i="4"/>
  <c r="P36" i="4"/>
  <c r="P37" i="4"/>
  <c r="P38" i="4"/>
  <c r="P39" i="4"/>
  <c r="P40" i="4"/>
  <c r="P41" i="4"/>
  <c r="P42" i="4"/>
  <c r="P43" i="4"/>
  <c r="P44" i="4"/>
  <c r="P45" i="4"/>
  <c r="P46" i="4"/>
  <c r="P47" i="4"/>
  <c r="P48" i="4"/>
  <c r="P49" i="4"/>
  <c r="P50" i="4"/>
  <c r="P51" i="4"/>
  <c r="P52" i="4"/>
  <c r="P53" i="4"/>
  <c r="P54" i="4"/>
  <c r="P55" i="4"/>
  <c r="P56" i="4"/>
  <c r="P57" i="4"/>
  <c r="P58" i="4"/>
  <c r="P59" i="4"/>
  <c r="P60" i="4"/>
  <c r="P61" i="4"/>
  <c r="P62" i="4"/>
  <c r="P63" i="4"/>
  <c r="P64" i="4"/>
  <c r="P65" i="4"/>
  <c r="P66" i="4"/>
  <c r="P67" i="4"/>
  <c r="P68" i="4"/>
  <c r="P69" i="4"/>
  <c r="P70" i="4"/>
  <c r="P71" i="4"/>
  <c r="P72" i="4"/>
  <c r="P73" i="4"/>
  <c r="P74" i="4"/>
  <c r="P75" i="4"/>
  <c r="P76" i="4"/>
  <c r="P77" i="4"/>
  <c r="P78" i="4"/>
  <c r="P79" i="4"/>
  <c r="P80" i="4"/>
  <c r="P81" i="4"/>
  <c r="P82" i="4"/>
  <c r="P83" i="4"/>
  <c r="P84" i="4"/>
  <c r="P85" i="4"/>
  <c r="P86" i="4"/>
  <c r="P87" i="4"/>
  <c r="P88" i="4"/>
  <c r="P89" i="4"/>
  <c r="P90" i="4"/>
  <c r="P91" i="4"/>
  <c r="P92" i="4"/>
  <c r="P93" i="4"/>
  <c r="P94" i="4"/>
  <c r="P95" i="4"/>
  <c r="P96" i="4"/>
  <c r="P97" i="4"/>
  <c r="P98" i="4"/>
  <c r="P99" i="4"/>
  <c r="P100" i="4"/>
  <c r="P101" i="4"/>
  <c r="N15" i="4"/>
  <c r="N16" i="4"/>
  <c r="N17" i="4"/>
  <c r="N18" i="4"/>
  <c r="N19" i="4"/>
  <c r="N20" i="4"/>
  <c r="N21" i="4"/>
  <c r="N22" i="4"/>
  <c r="N23" i="4"/>
  <c r="N24" i="4"/>
  <c r="N25" i="4"/>
  <c r="N26" i="4"/>
  <c r="N27" i="4"/>
  <c r="N28" i="4"/>
  <c r="N29" i="4"/>
  <c r="N30" i="4"/>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77" i="4"/>
  <c r="N78" i="4"/>
  <c r="N79" i="4"/>
  <c r="N80" i="4"/>
  <c r="N81" i="4"/>
  <c r="N82" i="4"/>
  <c r="N83" i="4"/>
  <c r="N84" i="4"/>
  <c r="N85" i="4"/>
  <c r="N86" i="4"/>
  <c r="N87" i="4"/>
  <c r="N88" i="4"/>
  <c r="N89" i="4"/>
  <c r="N90" i="4"/>
  <c r="N91" i="4"/>
  <c r="N92" i="4"/>
  <c r="N93" i="4"/>
  <c r="N94" i="4"/>
  <c r="N95" i="4"/>
  <c r="N96" i="4"/>
  <c r="N97" i="4"/>
  <c r="N98" i="4"/>
  <c r="N99" i="4"/>
  <c r="N100" i="4"/>
  <c r="N101" i="4"/>
  <c r="L15" i="4"/>
  <c r="L16" i="4"/>
  <c r="L17" i="4"/>
  <c r="L18" i="4"/>
  <c r="L19" i="4"/>
  <c r="L20" i="4"/>
  <c r="L21" i="4"/>
  <c r="L22" i="4"/>
  <c r="L23" i="4"/>
  <c r="L24" i="4"/>
  <c r="L25" i="4"/>
  <c r="L26" i="4"/>
  <c r="L27" i="4"/>
  <c r="L28" i="4"/>
  <c r="L29" i="4"/>
  <c r="L30" i="4"/>
  <c r="L31" i="4"/>
  <c r="L32" i="4"/>
  <c r="L33" i="4"/>
  <c r="L34" i="4"/>
  <c r="L35" i="4"/>
  <c r="L36" i="4"/>
  <c r="L37" i="4"/>
  <c r="L38" i="4"/>
  <c r="L39" i="4"/>
  <c r="L40" i="4"/>
  <c r="L41" i="4"/>
  <c r="L42" i="4"/>
  <c r="L43" i="4"/>
  <c r="L44" i="4"/>
  <c r="L45" i="4"/>
  <c r="L46" i="4"/>
  <c r="L47" i="4"/>
  <c r="L48" i="4"/>
  <c r="L49" i="4"/>
  <c r="L50" i="4"/>
  <c r="L51" i="4"/>
  <c r="L52" i="4"/>
  <c r="L53" i="4"/>
  <c r="L54" i="4"/>
  <c r="L55" i="4"/>
  <c r="L56" i="4"/>
  <c r="L57" i="4"/>
  <c r="L58" i="4"/>
  <c r="L59" i="4"/>
  <c r="L60" i="4"/>
  <c r="L61" i="4"/>
  <c r="L62" i="4"/>
  <c r="L63" i="4"/>
  <c r="L64" i="4"/>
  <c r="L65" i="4"/>
  <c r="L66" i="4"/>
  <c r="L67" i="4"/>
  <c r="L68" i="4"/>
  <c r="L69" i="4"/>
  <c r="L70" i="4"/>
  <c r="L71" i="4"/>
  <c r="L72" i="4"/>
  <c r="L73" i="4"/>
  <c r="L74" i="4"/>
  <c r="L75" i="4"/>
  <c r="L76" i="4"/>
  <c r="L77" i="4"/>
  <c r="L78" i="4"/>
  <c r="L79" i="4"/>
  <c r="L80" i="4"/>
  <c r="L81" i="4"/>
  <c r="L82" i="4"/>
  <c r="L83" i="4"/>
  <c r="L84" i="4"/>
  <c r="L85" i="4"/>
  <c r="L86" i="4"/>
  <c r="L87" i="4"/>
  <c r="L88" i="4"/>
  <c r="L89" i="4"/>
  <c r="L90" i="4"/>
  <c r="L91" i="4"/>
  <c r="L92" i="4"/>
  <c r="L93" i="4"/>
  <c r="L94" i="4"/>
  <c r="L95" i="4"/>
  <c r="L96" i="4"/>
  <c r="L97" i="4"/>
  <c r="L98" i="4"/>
  <c r="L99" i="4"/>
  <c r="L100" i="4"/>
  <c r="L101"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H16" i="4"/>
  <c r="H17" i="4"/>
  <c r="H18" i="4"/>
  <c r="H19" i="4"/>
  <c r="H20" i="4"/>
  <c r="H21" i="4"/>
  <c r="H22" i="4"/>
  <c r="H23" i="4"/>
  <c r="H24" i="4"/>
  <c r="H25" i="4"/>
  <c r="H26" i="4"/>
  <c r="H27" i="4"/>
  <c r="H28" i="4"/>
  <c r="H29" i="4"/>
  <c r="H30" i="4"/>
  <c r="H31" i="4"/>
  <c r="H32" i="4"/>
  <c r="H33" i="4"/>
  <c r="H34" i="4"/>
  <c r="H35" i="4"/>
  <c r="H36" i="4"/>
  <c r="H37" i="4"/>
  <c r="H38" i="4"/>
  <c r="H39" i="4"/>
  <c r="H40" i="4"/>
  <c r="H41" i="4"/>
  <c r="H42" i="4"/>
  <c r="H43" i="4"/>
  <c r="H44" i="4"/>
  <c r="H45" i="4"/>
  <c r="H46" i="4"/>
  <c r="H47" i="4"/>
  <c r="H48" i="4"/>
  <c r="H49" i="4"/>
  <c r="H50" i="4"/>
  <c r="H51" i="4"/>
  <c r="H52" i="4"/>
  <c r="H53" i="4"/>
  <c r="H54" i="4"/>
  <c r="H55" i="4"/>
  <c r="H56" i="4"/>
  <c r="H57" i="4"/>
  <c r="H58" i="4"/>
  <c r="H59" i="4"/>
  <c r="H60" i="4"/>
  <c r="H61" i="4"/>
  <c r="H62" i="4"/>
  <c r="H63" i="4"/>
  <c r="H64" i="4"/>
  <c r="H65" i="4"/>
  <c r="H66" i="4"/>
  <c r="H67" i="4"/>
  <c r="H68" i="4"/>
  <c r="H69" i="4"/>
  <c r="H70" i="4"/>
  <c r="H71" i="4"/>
  <c r="H72" i="4"/>
  <c r="H73" i="4"/>
  <c r="H74" i="4"/>
  <c r="H75" i="4"/>
  <c r="H76" i="4"/>
  <c r="H77" i="4"/>
  <c r="H78" i="4"/>
  <c r="H79" i="4"/>
  <c r="H80" i="4"/>
  <c r="H81" i="4"/>
  <c r="H82" i="4"/>
  <c r="H83" i="4"/>
  <c r="H84" i="4"/>
  <c r="H85" i="4"/>
  <c r="H86" i="4"/>
  <c r="H87" i="4"/>
  <c r="H88" i="4"/>
  <c r="H89" i="4"/>
  <c r="H90" i="4"/>
  <c r="H91" i="4"/>
  <c r="H92" i="4"/>
  <c r="H93" i="4"/>
  <c r="H94" i="4"/>
  <c r="H95" i="4"/>
  <c r="H96" i="4"/>
  <c r="H97" i="4"/>
  <c r="H98" i="4"/>
  <c r="H99" i="4"/>
  <c r="H100" i="4"/>
  <c r="H101" i="4"/>
  <c r="F16" i="4"/>
  <c r="F17" i="4"/>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F55" i="4"/>
  <c r="F56" i="4"/>
  <c r="F57" i="4"/>
  <c r="F58" i="4"/>
  <c r="F59" i="4"/>
  <c r="F60" i="4"/>
  <c r="F61" i="4"/>
  <c r="F62" i="4"/>
  <c r="F63" i="4"/>
  <c r="F64" i="4"/>
  <c r="F65" i="4"/>
  <c r="F66" i="4"/>
  <c r="F67" i="4"/>
  <c r="F68" i="4"/>
  <c r="F69" i="4"/>
  <c r="F70" i="4"/>
  <c r="F71" i="4"/>
  <c r="F72" i="4"/>
  <c r="F73" i="4"/>
  <c r="F74" i="4"/>
  <c r="F75" i="4"/>
  <c r="F76" i="4"/>
  <c r="F77" i="4"/>
  <c r="F78" i="4"/>
  <c r="F79" i="4"/>
  <c r="F80" i="4"/>
  <c r="F81" i="4"/>
  <c r="F82" i="4"/>
  <c r="F83" i="4"/>
  <c r="F84" i="4"/>
  <c r="F85" i="4"/>
  <c r="F86" i="4"/>
  <c r="F87" i="4"/>
  <c r="F88" i="4"/>
  <c r="F89" i="4"/>
  <c r="F90" i="4"/>
  <c r="F91" i="4"/>
  <c r="F92" i="4"/>
  <c r="F93" i="4"/>
  <c r="F94" i="4"/>
  <c r="F95" i="4"/>
  <c r="F96" i="4"/>
  <c r="F97" i="4"/>
  <c r="F98" i="4"/>
  <c r="F99" i="4"/>
  <c r="F100" i="4"/>
  <c r="F101" i="4"/>
  <c r="D16" i="4"/>
  <c r="D17" i="4"/>
  <c r="D18" i="4"/>
  <c r="D19" i="4"/>
  <c r="D20"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D51" i="4"/>
  <c r="D52" i="4"/>
  <c r="D53" i="4"/>
  <c r="D54" i="4"/>
  <c r="D55" i="4"/>
  <c r="D56" i="4"/>
  <c r="D57" i="4"/>
  <c r="D58" i="4"/>
  <c r="D59" i="4"/>
  <c r="D60" i="4"/>
  <c r="D61" i="4"/>
  <c r="D62" i="4"/>
  <c r="D63" i="4"/>
  <c r="D64" i="4"/>
  <c r="D65" i="4"/>
  <c r="D66" i="4"/>
  <c r="D67" i="4"/>
  <c r="D68" i="4"/>
  <c r="D69" i="4"/>
  <c r="D70" i="4"/>
  <c r="D71" i="4"/>
  <c r="D72" i="4"/>
  <c r="D73" i="4"/>
  <c r="D74" i="4"/>
  <c r="D75" i="4"/>
  <c r="D76" i="4"/>
  <c r="D77" i="4"/>
  <c r="D78" i="4"/>
  <c r="D79" i="4"/>
  <c r="D80" i="4"/>
  <c r="D81" i="4"/>
  <c r="D82" i="4"/>
  <c r="D83" i="4"/>
  <c r="D84" i="4"/>
  <c r="D85" i="4"/>
  <c r="D86" i="4"/>
  <c r="D87" i="4"/>
  <c r="D88" i="4"/>
  <c r="D89" i="4"/>
  <c r="D90" i="4"/>
  <c r="D91" i="4"/>
  <c r="D92" i="4"/>
  <c r="D93" i="4"/>
  <c r="D94" i="4"/>
  <c r="D95" i="4"/>
  <c r="D96" i="4"/>
  <c r="D97" i="4"/>
  <c r="D98" i="4"/>
  <c r="D99" i="4"/>
  <c r="D100" i="4"/>
  <c r="D101" i="4"/>
  <c r="C91" i="14"/>
  <c r="B91" i="14"/>
  <c r="C90" i="14"/>
  <c r="B90" i="14"/>
  <c r="C89" i="14"/>
  <c r="B89" i="14"/>
  <c r="C88" i="14"/>
  <c r="B88" i="14"/>
  <c r="C84" i="14"/>
  <c r="B84" i="14"/>
  <c r="C83" i="14"/>
  <c r="B83" i="14"/>
  <c r="C82" i="14"/>
  <c r="B82" i="14"/>
  <c r="C81" i="14"/>
  <c r="B81" i="14"/>
  <c r="C77" i="14"/>
  <c r="B77" i="14"/>
  <c r="C76" i="14"/>
  <c r="B76" i="14"/>
  <c r="C75" i="14"/>
  <c r="B75" i="14"/>
  <c r="C74" i="14"/>
  <c r="B74" i="14"/>
  <c r="C70" i="14"/>
  <c r="B70" i="14"/>
  <c r="C69" i="14"/>
  <c r="B69" i="14"/>
  <c r="C68" i="14"/>
  <c r="B68" i="14"/>
  <c r="C67" i="14"/>
  <c r="B67" i="14"/>
  <c r="C63" i="14"/>
  <c r="B63" i="14"/>
  <c r="C62" i="14"/>
  <c r="B62" i="14"/>
  <c r="C61" i="14"/>
  <c r="B61" i="14"/>
  <c r="C60" i="14"/>
  <c r="B60" i="14"/>
  <c r="C56" i="14"/>
  <c r="B56" i="14"/>
  <c r="C55" i="14"/>
  <c r="B55" i="14"/>
  <c r="C54" i="14"/>
  <c r="B54" i="14"/>
  <c r="C53" i="14"/>
  <c r="B53" i="14"/>
  <c r="C49" i="14"/>
  <c r="B49" i="14"/>
  <c r="C48" i="14"/>
  <c r="B48" i="14"/>
  <c r="C47" i="14"/>
  <c r="B47" i="14"/>
  <c r="C46" i="14"/>
  <c r="B46" i="14"/>
  <c r="C42" i="14"/>
  <c r="B42" i="14"/>
  <c r="C41" i="14"/>
  <c r="B41" i="14"/>
  <c r="C40" i="14"/>
  <c r="B40" i="14"/>
  <c r="C39" i="14"/>
  <c r="B39" i="14"/>
  <c r="C33" i="14"/>
  <c r="B33" i="14"/>
  <c r="C32" i="14"/>
  <c r="B32" i="14"/>
  <c r="C31" i="14"/>
  <c r="B31" i="14"/>
  <c r="C30" i="14"/>
  <c r="B30" i="14"/>
  <c r="B23" i="14"/>
  <c r="C23" i="14"/>
  <c r="B24" i="14"/>
  <c r="C24" i="14"/>
  <c r="B25" i="14"/>
  <c r="C25" i="14"/>
  <c r="B26" i="14"/>
  <c r="C26" i="14"/>
  <c r="C22" i="14"/>
  <c r="B22" i="14"/>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22"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4" i="1"/>
  <c r="K105" i="1"/>
  <c r="K106" i="1"/>
  <c r="K107" i="1"/>
  <c r="K108" i="1"/>
  <c r="K109" i="1"/>
  <c r="K110" i="1"/>
  <c r="K111" i="1"/>
  <c r="B58" i="13"/>
  <c r="C58" i="13"/>
  <c r="C57" i="13"/>
  <c r="B57" i="13"/>
  <c r="C56" i="13"/>
  <c r="B56" i="13"/>
  <c r="C55" i="13"/>
  <c r="B55" i="13"/>
  <c r="C54" i="13"/>
  <c r="B54" i="13"/>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B46" i="13"/>
  <c r="C46" i="13"/>
  <c r="C45" i="13"/>
  <c r="B45" i="13"/>
  <c r="C44" i="13"/>
  <c r="B44" i="13"/>
  <c r="C43" i="13"/>
  <c r="B43" i="13"/>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F101" i="1"/>
  <c r="F102" i="1"/>
  <c r="F103" i="1"/>
  <c r="F104" i="1"/>
  <c r="F105" i="1"/>
  <c r="F106" i="1"/>
  <c r="F107" i="1"/>
  <c r="F108" i="1"/>
  <c r="F109" i="1"/>
  <c r="F110" i="1"/>
  <c r="F111" i="1"/>
  <c r="B36" i="13"/>
  <c r="C36" i="13"/>
  <c r="C35" i="13"/>
  <c r="B35" i="13"/>
  <c r="C34" i="13"/>
  <c r="B34" i="13"/>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B19" i="13"/>
  <c r="C19" i="13"/>
  <c r="B20" i="13"/>
  <c r="C20" i="13"/>
  <c r="B21" i="13"/>
  <c r="C21" i="13"/>
  <c r="B22" i="13"/>
  <c r="C22" i="13"/>
  <c r="B23" i="13"/>
  <c r="C23" i="13"/>
  <c r="B24" i="13"/>
  <c r="C24" i="13"/>
  <c r="B25" i="13"/>
  <c r="C25" i="13"/>
  <c r="B26" i="13"/>
  <c r="C26" i="13"/>
  <c r="B27" i="13"/>
  <c r="C27" i="13"/>
  <c r="C18" i="13"/>
  <c r="B18" i="13"/>
  <c r="F4" i="12"/>
  <c r="F23" i="20" s="1"/>
  <c r="D3" i="9"/>
  <c r="T23" i="1"/>
  <c r="W23" i="1" s="1"/>
  <c r="T24" i="1"/>
  <c r="W24" i="1" s="1"/>
  <c r="T25" i="1"/>
  <c r="W25" i="1" s="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55"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T102" i="1"/>
  <c r="T103" i="1"/>
  <c r="T104" i="1"/>
  <c r="T105" i="1"/>
  <c r="T106" i="1"/>
  <c r="T107" i="1"/>
  <c r="T108" i="1"/>
  <c r="T109" i="1"/>
  <c r="T110" i="1"/>
  <c r="T111" i="1"/>
  <c r="T22" i="1"/>
  <c r="W22" i="1" s="1"/>
  <c r="W31" i="1" l="1"/>
  <c r="A16" i="3" s="1"/>
  <c r="W30" i="1"/>
  <c r="A15" i="3" s="1"/>
  <c r="W29" i="1"/>
  <c r="A14" i="3" s="1"/>
  <c r="W27" i="1"/>
  <c r="A12" i="3" s="1"/>
  <c r="W28" i="1"/>
  <c r="A13" i="3" s="1"/>
  <c r="W26" i="1"/>
  <c r="A11" i="3" s="1"/>
  <c r="A9" i="3"/>
  <c r="AR15" i="4"/>
  <c r="A42" i="3"/>
  <c r="A60" i="3"/>
  <c r="A54" i="3"/>
  <c r="A48" i="3"/>
  <c r="A59" i="3"/>
  <c r="A53" i="3"/>
  <c r="A47" i="3"/>
  <c r="A41" i="3"/>
  <c r="AM100" i="4"/>
  <c r="AM98" i="4"/>
  <c r="AM96" i="4"/>
  <c r="AM94" i="4"/>
  <c r="AM92" i="4"/>
  <c r="AM90" i="4"/>
  <c r="AM88" i="4"/>
  <c r="AM86" i="4"/>
  <c r="AM84" i="4"/>
  <c r="AM82" i="4"/>
  <c r="AM80" i="4"/>
  <c r="AM78" i="4"/>
  <c r="AM76" i="4"/>
  <c r="AM74" i="4"/>
  <c r="AM72" i="4"/>
  <c r="AM70" i="4"/>
  <c r="AM68" i="4"/>
  <c r="AM66" i="4"/>
  <c r="AM64" i="4"/>
  <c r="AM62" i="4"/>
  <c r="AM60" i="4"/>
  <c r="AM58" i="4"/>
  <c r="AM56" i="4"/>
  <c r="AM54" i="4"/>
  <c r="AM52" i="4"/>
  <c r="AM50" i="4"/>
  <c r="AM48" i="4"/>
  <c r="AM46" i="4"/>
  <c r="AM44" i="4"/>
  <c r="AM42" i="4"/>
  <c r="AM40" i="4"/>
  <c r="AM38" i="4"/>
  <c r="AM36" i="4"/>
  <c r="AM34" i="4"/>
  <c r="AM32" i="4"/>
  <c r="AM30" i="4"/>
  <c r="AM28" i="4"/>
  <c r="AM26" i="4"/>
  <c r="AM24" i="4"/>
  <c r="AM22" i="4"/>
  <c r="AM20" i="4"/>
  <c r="AM18" i="4"/>
  <c r="AM16" i="4"/>
  <c r="AM14" i="4"/>
  <c r="A58" i="3"/>
  <c r="A52" i="3"/>
  <c r="A46" i="3"/>
  <c r="AL99" i="4"/>
  <c r="AL93" i="4"/>
  <c r="AL87" i="4"/>
  <c r="AL81" i="4"/>
  <c r="AL75" i="4"/>
  <c r="AL69" i="4"/>
  <c r="AL63" i="4"/>
  <c r="AL57" i="4"/>
  <c r="AL51" i="4"/>
  <c r="AL45" i="4"/>
  <c r="AL39" i="4"/>
  <c r="AL33" i="4"/>
  <c r="AL27" i="4"/>
  <c r="AL21" i="4"/>
  <c r="A63" i="3"/>
  <c r="A57" i="3"/>
  <c r="A51" i="3"/>
  <c r="A45" i="3"/>
  <c r="A56" i="3"/>
  <c r="A44" i="3"/>
  <c r="A62" i="3"/>
  <c r="A50" i="3"/>
  <c r="AL97" i="4"/>
  <c r="AL91" i="4"/>
  <c r="AL85" i="4"/>
  <c r="AL79" i="4"/>
  <c r="AN79" i="4" s="1"/>
  <c r="AL73" i="4"/>
  <c r="AL67" i="4"/>
  <c r="AN67" i="4" s="1"/>
  <c r="AL61" i="4"/>
  <c r="AL55" i="4"/>
  <c r="AL49" i="4"/>
  <c r="AL43" i="4"/>
  <c r="AN43" i="4" s="1"/>
  <c r="AL37" i="4"/>
  <c r="AL31" i="4"/>
  <c r="AN31" i="4" s="1"/>
  <c r="AL25" i="4"/>
  <c r="AL19" i="4"/>
  <c r="AL13" i="4"/>
  <c r="AR13" i="4" s="1"/>
  <c r="AM101" i="4"/>
  <c r="AM99" i="4"/>
  <c r="AM97" i="4"/>
  <c r="AM95" i="4"/>
  <c r="AM93" i="4"/>
  <c r="AM91" i="4"/>
  <c r="AM89" i="4"/>
  <c r="AM87" i="4"/>
  <c r="AM85" i="4"/>
  <c r="AM83" i="4"/>
  <c r="AM81" i="4"/>
  <c r="AM79" i="4"/>
  <c r="AM77" i="4"/>
  <c r="AM75" i="4"/>
  <c r="AM73" i="4"/>
  <c r="AM71" i="4"/>
  <c r="AM69" i="4"/>
  <c r="AM67" i="4"/>
  <c r="AM65" i="4"/>
  <c r="AM63" i="4"/>
  <c r="AM61" i="4"/>
  <c r="AM59" i="4"/>
  <c r="AM57" i="4"/>
  <c r="AM55" i="4"/>
  <c r="AM53" i="4"/>
  <c r="AN53" i="4" s="1"/>
  <c r="AM51" i="4"/>
  <c r="AM49" i="4"/>
  <c r="AM47" i="4"/>
  <c r="AM45" i="4"/>
  <c r="AM43" i="4"/>
  <c r="AM41" i="4"/>
  <c r="AM39" i="4"/>
  <c r="AM37" i="4"/>
  <c r="AM35" i="4"/>
  <c r="AM33" i="4"/>
  <c r="AM31" i="4"/>
  <c r="AM29" i="4"/>
  <c r="AM27" i="4"/>
  <c r="AM25" i="4"/>
  <c r="AM23" i="4"/>
  <c r="AM21" i="4"/>
  <c r="AM19" i="4"/>
  <c r="AM17" i="4"/>
  <c r="AM13" i="4"/>
  <c r="A61" i="3"/>
  <c r="A55" i="3"/>
  <c r="A49" i="3"/>
  <c r="A43" i="3"/>
  <c r="A127" i="3"/>
  <c r="A125" i="3"/>
  <c r="A144" i="3"/>
  <c r="A85" i="3"/>
  <c r="A68" i="3"/>
  <c r="AN19" i="4"/>
  <c r="AL96" i="4"/>
  <c r="AL90" i="4"/>
  <c r="AL84" i="4"/>
  <c r="AL78" i="4"/>
  <c r="AL72" i="4"/>
  <c r="AL66" i="4"/>
  <c r="AL60" i="4"/>
  <c r="AL54" i="4"/>
  <c r="AL48" i="4"/>
  <c r="AL42" i="4"/>
  <c r="AL36" i="4"/>
  <c r="AL30" i="4"/>
  <c r="AL24" i="4"/>
  <c r="AL18" i="4"/>
  <c r="AL101" i="4"/>
  <c r="AL95" i="4"/>
  <c r="AN95" i="4" s="1"/>
  <c r="AL89" i="4"/>
  <c r="AL83" i="4"/>
  <c r="AL77" i="4"/>
  <c r="AL71" i="4"/>
  <c r="AN71" i="4" s="1"/>
  <c r="AL65" i="4"/>
  <c r="AL59" i="4"/>
  <c r="AN59" i="4" s="1"/>
  <c r="AL53" i="4"/>
  <c r="AL47" i="4"/>
  <c r="AL41" i="4"/>
  <c r="AL35" i="4"/>
  <c r="AN35" i="4" s="1"/>
  <c r="AL29" i="4"/>
  <c r="AL23" i="4"/>
  <c r="AN23" i="4" s="1"/>
  <c r="AL17" i="4"/>
  <c r="AL100" i="4"/>
  <c r="AL94" i="4"/>
  <c r="AL88" i="4"/>
  <c r="AN88" i="4" s="1"/>
  <c r="AL82" i="4"/>
  <c r="AN82" i="4" s="1"/>
  <c r="AL76" i="4"/>
  <c r="AL70" i="4"/>
  <c r="AL64" i="4"/>
  <c r="AL58" i="4"/>
  <c r="AL52" i="4"/>
  <c r="AN52" i="4" s="1"/>
  <c r="AL46" i="4"/>
  <c r="AN46" i="4" s="1"/>
  <c r="AL40" i="4"/>
  <c r="AL34" i="4"/>
  <c r="AL28" i="4"/>
  <c r="AL22" i="4"/>
  <c r="AL16" i="4"/>
  <c r="AN16" i="4" s="1"/>
  <c r="AL15" i="4"/>
  <c r="F16" i="23" s="1"/>
  <c r="AL98" i="4"/>
  <c r="AN98" i="4" s="1"/>
  <c r="AL92" i="4"/>
  <c r="AL86" i="4"/>
  <c r="AN86" i="4" s="1"/>
  <c r="AL80" i="4"/>
  <c r="AL74" i="4"/>
  <c r="AN74" i="4" s="1"/>
  <c r="AL68" i="4"/>
  <c r="AL62" i="4"/>
  <c r="AN62" i="4" s="1"/>
  <c r="AL56" i="4"/>
  <c r="AL50" i="4"/>
  <c r="AN50" i="4" s="1"/>
  <c r="AL44" i="4"/>
  <c r="AL38" i="4"/>
  <c r="AN38" i="4" s="1"/>
  <c r="AL32" i="4"/>
  <c r="AL26" i="4"/>
  <c r="AN26" i="4" s="1"/>
  <c r="AL20" i="4"/>
  <c r="AN83" i="4"/>
  <c r="AN47" i="4"/>
  <c r="AN99" i="4"/>
  <c r="AN81" i="4"/>
  <c r="AN69" i="4"/>
  <c r="AN63" i="4"/>
  <c r="AN33" i="4"/>
  <c r="AN21" i="4"/>
  <c r="AN45" i="4"/>
  <c r="AM12" i="4"/>
  <c r="AN12" i="4" s="1"/>
  <c r="F19" i="23"/>
  <c r="F22" i="23"/>
  <c r="F25" i="23"/>
  <c r="F28" i="23"/>
  <c r="F31" i="23"/>
  <c r="G22" i="23"/>
  <c r="G31" i="23"/>
  <c r="G23" i="23"/>
  <c r="G29" i="23"/>
  <c r="F13" i="23"/>
  <c r="F14" i="23"/>
  <c r="F17" i="23"/>
  <c r="F20" i="23"/>
  <c r="F26" i="23"/>
  <c r="G17" i="23"/>
  <c r="F18" i="23"/>
  <c r="F21" i="23"/>
  <c r="F24" i="23"/>
  <c r="F27" i="23"/>
  <c r="F30" i="23"/>
  <c r="G25" i="23"/>
  <c r="F23" i="23"/>
  <c r="G20" i="23"/>
  <c r="G26" i="23"/>
  <c r="G18" i="23"/>
  <c r="G21" i="23"/>
  <c r="G24" i="23"/>
  <c r="G27" i="23"/>
  <c r="G30" i="23"/>
  <c r="G19" i="23"/>
  <c r="G28" i="23"/>
  <c r="F29" i="23"/>
  <c r="A8" i="3"/>
  <c r="A7" i="3"/>
  <c r="B8" i="5"/>
  <c r="D62" i="21"/>
  <c r="R10" i="20"/>
  <c r="D53" i="21"/>
  <c r="D78" i="21"/>
  <c r="N7" i="20"/>
  <c r="D70" i="21"/>
  <c r="D45" i="21"/>
  <c r="D86" i="21"/>
  <c r="N23" i="20"/>
  <c r="D46" i="5"/>
  <c r="D37" i="21"/>
  <c r="D94" i="21"/>
  <c r="F6" i="20"/>
  <c r="D29" i="21"/>
  <c r="D102" i="21"/>
  <c r="D10" i="20"/>
  <c r="D21" i="21"/>
  <c r="H4" i="6"/>
  <c r="D15" i="20"/>
  <c r="D45" i="5"/>
  <c r="B48" i="5"/>
  <c r="B31" i="5"/>
  <c r="D52" i="21"/>
  <c r="D44" i="21"/>
  <c r="D36" i="21"/>
  <c r="D28" i="21"/>
  <c r="D20" i="21"/>
  <c r="D12" i="21"/>
  <c r="D63" i="21"/>
  <c r="D71" i="21"/>
  <c r="D79" i="21"/>
  <c r="D87" i="21"/>
  <c r="D95" i="21"/>
  <c r="D103" i="21"/>
  <c r="N24" i="20"/>
  <c r="N22" i="20"/>
  <c r="D9" i="20"/>
  <c r="D13" i="20"/>
  <c r="D14" i="20"/>
  <c r="L22" i="20"/>
  <c r="J15" i="4"/>
  <c r="H15" i="4"/>
  <c r="D43" i="5"/>
  <c r="D44" i="5"/>
  <c r="B47" i="5"/>
  <c r="B40" i="5"/>
  <c r="D51" i="21"/>
  <c r="D43" i="21"/>
  <c r="D35" i="21"/>
  <c r="D27" i="21"/>
  <c r="D19" i="21"/>
  <c r="D11" i="21"/>
  <c r="D64" i="21"/>
  <c r="D72" i="21"/>
  <c r="D80" i="21"/>
  <c r="D88" i="21"/>
  <c r="D96" i="21"/>
  <c r="D104" i="21"/>
  <c r="D6" i="20"/>
  <c r="R7" i="20"/>
  <c r="F24" i="20"/>
  <c r="D17" i="20"/>
  <c r="L24" i="20"/>
  <c r="D8" i="20"/>
  <c r="F15" i="4"/>
  <c r="T6" i="6"/>
  <c r="D51" i="5"/>
  <c r="B46" i="5"/>
  <c r="D50" i="21"/>
  <c r="D42" i="21"/>
  <c r="D34" i="21"/>
  <c r="D26" i="21"/>
  <c r="D18" i="21"/>
  <c r="D10" i="21"/>
  <c r="D65" i="21"/>
  <c r="D73" i="21"/>
  <c r="D81" i="21"/>
  <c r="D89" i="21"/>
  <c r="D97" i="21"/>
  <c r="D105" i="21"/>
  <c r="D7" i="20"/>
  <c r="F8" i="20"/>
  <c r="P7" i="20"/>
  <c r="F7" i="20"/>
  <c r="H6" i="6"/>
  <c r="D24" i="20"/>
  <c r="P10" i="20"/>
  <c r="D15" i="4"/>
  <c r="X15" i="4"/>
  <c r="D50" i="5"/>
  <c r="B45" i="5"/>
  <c r="D7" i="21"/>
  <c r="D49" i="21"/>
  <c r="D41" i="21"/>
  <c r="D33" i="21"/>
  <c r="D25" i="21"/>
  <c r="D17" i="21"/>
  <c r="D9" i="21"/>
  <c r="D66" i="21"/>
  <c r="D74" i="21"/>
  <c r="D82" i="21"/>
  <c r="D90" i="21"/>
  <c r="D98" i="21"/>
  <c r="D106" i="21"/>
  <c r="N10" i="20"/>
  <c r="R9" i="20"/>
  <c r="N8" i="20"/>
  <c r="L23" i="20"/>
  <c r="D22" i="20"/>
  <c r="H7" i="6"/>
  <c r="N6" i="20"/>
  <c r="R15" i="4"/>
  <c r="T15" i="4"/>
  <c r="D49" i="5"/>
  <c r="B43" i="5"/>
  <c r="B44" i="5"/>
  <c r="D56" i="21"/>
  <c r="D48" i="21"/>
  <c r="D40" i="21"/>
  <c r="D32" i="21"/>
  <c r="D24" i="21"/>
  <c r="D16" i="21"/>
  <c r="D8" i="21"/>
  <c r="D67" i="21"/>
  <c r="D75" i="21"/>
  <c r="D83" i="21"/>
  <c r="D91" i="21"/>
  <c r="D99" i="21"/>
  <c r="D107" i="21"/>
  <c r="P8" i="20"/>
  <c r="P6" i="20"/>
  <c r="R23" i="20"/>
  <c r="D23" i="20"/>
  <c r="H21" i="6"/>
  <c r="P23" i="20"/>
  <c r="L8" i="1"/>
  <c r="O20" i="20"/>
  <c r="E20" i="20"/>
  <c r="D27" i="7"/>
  <c r="B25" i="7"/>
  <c r="K4" i="23"/>
  <c r="I14" i="23"/>
  <c r="M25" i="1"/>
  <c r="M23" i="1"/>
  <c r="H22" i="6"/>
  <c r="B64" i="21"/>
  <c r="B72" i="21"/>
  <c r="B80" i="21"/>
  <c r="B88" i="21"/>
  <c r="B96" i="21"/>
  <c r="B9" i="21"/>
  <c r="B25" i="21"/>
  <c r="B41" i="21"/>
  <c r="B7" i="21"/>
  <c r="B78" i="21"/>
  <c r="B23" i="21"/>
  <c r="M20" i="20"/>
  <c r="C5" i="20"/>
  <c r="D28" i="7"/>
  <c r="B26" i="7"/>
  <c r="K3" i="23"/>
  <c r="I15" i="23"/>
  <c r="M22" i="1"/>
  <c r="B65" i="21"/>
  <c r="B73" i="21"/>
  <c r="B81" i="21"/>
  <c r="B89" i="21"/>
  <c r="B97" i="21"/>
  <c r="B105" i="21"/>
  <c r="B10" i="21"/>
  <c r="B18" i="21"/>
  <c r="B26" i="21"/>
  <c r="B34" i="21"/>
  <c r="B42" i="21"/>
  <c r="B50" i="21"/>
  <c r="B60" i="21"/>
  <c r="B39" i="21"/>
  <c r="K20" i="20"/>
  <c r="C20" i="20"/>
  <c r="D21" i="7"/>
  <c r="D29" i="7"/>
  <c r="B27" i="7"/>
  <c r="I8" i="23"/>
  <c r="I16" i="23"/>
  <c r="I13" i="23"/>
  <c r="K16" i="23"/>
  <c r="E14" i="23"/>
  <c r="M11" i="1"/>
  <c r="B66" i="21"/>
  <c r="B74" i="21"/>
  <c r="B82" i="21"/>
  <c r="B90" i="21"/>
  <c r="B98" i="21"/>
  <c r="B106" i="21"/>
  <c r="B11" i="21"/>
  <c r="B19" i="21"/>
  <c r="B27" i="21"/>
  <c r="B35" i="21"/>
  <c r="B43" i="21"/>
  <c r="B51" i="21"/>
  <c r="B62" i="21"/>
  <c r="B15" i="21"/>
  <c r="I5" i="20"/>
  <c r="B20" i="20"/>
  <c r="D22" i="7"/>
  <c r="D20" i="7"/>
  <c r="B28" i="7"/>
  <c r="I7" i="23"/>
  <c r="K15" i="23"/>
  <c r="E15" i="23"/>
  <c r="E13" i="23"/>
  <c r="M12" i="1"/>
  <c r="G20" i="6"/>
  <c r="B67" i="21"/>
  <c r="B75" i="21"/>
  <c r="B83" i="21"/>
  <c r="B91" i="21"/>
  <c r="B99" i="21"/>
  <c r="B107" i="21"/>
  <c r="B12" i="21"/>
  <c r="B20" i="21"/>
  <c r="B28" i="21"/>
  <c r="B36" i="21"/>
  <c r="B44" i="21"/>
  <c r="B52" i="21"/>
  <c r="W3" i="6"/>
  <c r="B86" i="21"/>
  <c r="B47" i="21"/>
  <c r="Q5" i="20"/>
  <c r="I20" i="20"/>
  <c r="D23" i="7"/>
  <c r="B21" i="7"/>
  <c r="B29" i="7"/>
  <c r="I6" i="23"/>
  <c r="K14" i="23"/>
  <c r="E16" i="23"/>
  <c r="M10" i="1"/>
  <c r="G3" i="6"/>
  <c r="B68" i="21"/>
  <c r="B76" i="21"/>
  <c r="B84" i="21"/>
  <c r="B92" i="21"/>
  <c r="B100" i="21"/>
  <c r="B108" i="21"/>
  <c r="B13" i="21"/>
  <c r="B21" i="21"/>
  <c r="B29" i="21"/>
  <c r="B37" i="21"/>
  <c r="B45" i="21"/>
  <c r="B53" i="21"/>
  <c r="B70" i="21"/>
  <c r="B31" i="21"/>
  <c r="O5" i="20"/>
  <c r="H20" i="20"/>
  <c r="D24" i="7"/>
  <c r="B22" i="7"/>
  <c r="B20" i="7"/>
  <c r="I5" i="23"/>
  <c r="K13" i="23"/>
  <c r="W20" i="6"/>
  <c r="B61" i="21"/>
  <c r="B69" i="21"/>
  <c r="B77" i="21"/>
  <c r="B85" i="21"/>
  <c r="B93" i="21"/>
  <c r="B101" i="21"/>
  <c r="B109" i="21"/>
  <c r="B14" i="21"/>
  <c r="B22" i="21"/>
  <c r="B30" i="21"/>
  <c r="B38" i="21"/>
  <c r="B46" i="21"/>
  <c r="B54" i="21"/>
  <c r="M20" i="6"/>
  <c r="B94" i="21"/>
  <c r="M5" i="20"/>
  <c r="E5" i="20"/>
  <c r="D25" i="7"/>
  <c r="B23" i="7"/>
  <c r="K6" i="23"/>
  <c r="I4" i="23"/>
  <c r="C12" i="23"/>
  <c r="Q12" i="23" s="1"/>
  <c r="A278" i="3" s="1"/>
  <c r="Q20" i="20"/>
  <c r="G20" i="20"/>
  <c r="D26" i="7"/>
  <c r="B24" i="7"/>
  <c r="K5" i="23"/>
  <c r="I3" i="23"/>
  <c r="B12" i="23"/>
  <c r="M3" i="6"/>
  <c r="M24" i="1"/>
  <c r="H5" i="6"/>
  <c r="B63" i="21"/>
  <c r="B71" i="21"/>
  <c r="B79" i="21"/>
  <c r="B87" i="21"/>
  <c r="B95" i="21"/>
  <c r="B103" i="21"/>
  <c r="B8" i="21"/>
  <c r="B16" i="21"/>
  <c r="B24" i="21"/>
  <c r="B32" i="21"/>
  <c r="B40" i="21"/>
  <c r="B48" i="21"/>
  <c r="B56" i="21"/>
  <c r="B104" i="21"/>
  <c r="B17" i="21"/>
  <c r="B33" i="21"/>
  <c r="B49" i="21"/>
  <c r="B102" i="21"/>
  <c r="B55" i="21"/>
  <c r="P15" i="4"/>
  <c r="V15" i="4"/>
  <c r="D48" i="5"/>
  <c r="B51" i="5"/>
  <c r="B32" i="5"/>
  <c r="D55" i="21"/>
  <c r="D47" i="21"/>
  <c r="D39" i="21"/>
  <c r="D31" i="21"/>
  <c r="D23" i="21"/>
  <c r="D15" i="21"/>
  <c r="D60" i="21"/>
  <c r="D68" i="21"/>
  <c r="D76" i="21"/>
  <c r="D84" i="21"/>
  <c r="D92" i="21"/>
  <c r="D100" i="21"/>
  <c r="D108" i="21"/>
  <c r="R6" i="20"/>
  <c r="P22" i="20"/>
  <c r="N9" i="20"/>
  <c r="P9" i="20"/>
  <c r="R22" i="20"/>
  <c r="F22" i="20"/>
  <c r="D12" i="20"/>
  <c r="V3" i="4"/>
  <c r="D47" i="5"/>
  <c r="B50" i="5"/>
  <c r="C32" i="5"/>
  <c r="D54" i="21"/>
  <c r="D46" i="21"/>
  <c r="D38" i="21"/>
  <c r="D30" i="21"/>
  <c r="D22" i="21"/>
  <c r="D14" i="21"/>
  <c r="D61" i="21"/>
  <c r="D69" i="21"/>
  <c r="D77" i="21"/>
  <c r="D85" i="21"/>
  <c r="D93" i="21"/>
  <c r="D101" i="21"/>
  <c r="D109" i="21"/>
  <c r="P24" i="20"/>
  <c r="R8" i="20"/>
  <c r="R24" i="20"/>
  <c r="F10" i="20"/>
  <c r="F9" i="20"/>
  <c r="D11" i="20"/>
  <c r="D16" i="20"/>
  <c r="A129" i="3"/>
  <c r="A146" i="3"/>
  <c r="A142" i="3"/>
  <c r="A151" i="3"/>
  <c r="A126" i="3"/>
  <c r="A150" i="3"/>
  <c r="A128" i="3"/>
  <c r="A147" i="3"/>
  <c r="A148" i="3"/>
  <c r="A143" i="3"/>
  <c r="A130" i="3"/>
  <c r="A102" i="3"/>
  <c r="A103" i="3"/>
  <c r="A78" i="3"/>
  <c r="AM15" i="4"/>
  <c r="AN15" i="4" s="1"/>
  <c r="G16" i="23" s="1"/>
  <c r="A10" i="3"/>
  <c r="AL14" i="4"/>
  <c r="AN14" i="4" s="1"/>
  <c r="G15" i="23" s="1"/>
  <c r="AO100" i="4"/>
  <c r="AO94" i="4"/>
  <c r="AO88" i="4"/>
  <c r="AO82" i="4"/>
  <c r="AO76" i="4"/>
  <c r="AO70" i="4"/>
  <c r="AO64" i="4"/>
  <c r="AO58" i="4"/>
  <c r="AO52" i="4"/>
  <c r="AO46" i="4"/>
  <c r="AO40" i="4"/>
  <c r="AO34" i="4"/>
  <c r="AO28" i="4"/>
  <c r="AO22" i="4"/>
  <c r="AO16" i="4"/>
  <c r="AO97" i="4"/>
  <c r="AO91" i="4"/>
  <c r="AO85" i="4"/>
  <c r="AO79" i="4"/>
  <c r="AO73" i="4"/>
  <c r="AO67" i="4"/>
  <c r="AO61" i="4"/>
  <c r="AO55" i="4"/>
  <c r="AO49" i="4"/>
  <c r="AO43" i="4"/>
  <c r="AO37" i="4"/>
  <c r="AO31" i="4"/>
  <c r="AO25" i="4"/>
  <c r="AO19" i="4"/>
  <c r="AO13" i="4"/>
  <c r="AO96" i="4"/>
  <c r="AO90" i="4"/>
  <c r="AO84" i="4"/>
  <c r="AO78" i="4"/>
  <c r="AO72" i="4"/>
  <c r="AO66" i="4"/>
  <c r="AO60" i="4"/>
  <c r="AO54" i="4"/>
  <c r="AO48" i="4"/>
  <c r="AO42" i="4"/>
  <c r="AO36" i="4"/>
  <c r="AO30" i="4"/>
  <c r="AO24" i="4"/>
  <c r="AO18" i="4"/>
  <c r="AO101" i="4"/>
  <c r="AO95" i="4"/>
  <c r="AO89" i="4"/>
  <c r="AO83" i="4"/>
  <c r="AO77" i="4"/>
  <c r="AO71" i="4"/>
  <c r="AO65" i="4"/>
  <c r="AO59" i="4"/>
  <c r="AO53" i="4"/>
  <c r="AO47" i="4"/>
  <c r="AO41" i="4"/>
  <c r="AO35" i="4"/>
  <c r="AO29" i="4"/>
  <c r="AO23" i="4"/>
  <c r="AO17" i="4"/>
  <c r="AO99" i="4"/>
  <c r="AO93" i="4"/>
  <c r="AO87" i="4"/>
  <c r="AO81" i="4"/>
  <c r="AO75" i="4"/>
  <c r="AO69" i="4"/>
  <c r="AO63" i="4"/>
  <c r="AO57" i="4"/>
  <c r="AO51" i="4"/>
  <c r="AO45" i="4"/>
  <c r="AO39" i="4"/>
  <c r="AO33" i="4"/>
  <c r="AO27" i="4"/>
  <c r="AO21" i="4"/>
  <c r="AO15" i="4"/>
  <c r="AO98" i="4"/>
  <c r="AO92" i="4"/>
  <c r="AO86" i="4"/>
  <c r="AO80" i="4"/>
  <c r="AO74" i="4"/>
  <c r="AO68" i="4"/>
  <c r="AO62" i="4"/>
  <c r="AO56" i="4"/>
  <c r="AO50" i="4"/>
  <c r="AO44" i="4"/>
  <c r="AO38" i="4"/>
  <c r="AO32" i="4"/>
  <c r="AO26" i="4"/>
  <c r="AO20" i="4"/>
  <c r="AO14" i="4"/>
  <c r="A83" i="3"/>
  <c r="A66" i="3"/>
  <c r="Y3" i="6"/>
  <c r="B14" i="7"/>
  <c r="D15" i="5"/>
  <c r="D12" i="6"/>
  <c r="B37" i="7"/>
  <c r="R4" i="6"/>
  <c r="K3" i="4"/>
  <c r="D36" i="5"/>
  <c r="L4" i="6"/>
  <c r="B11" i="4"/>
  <c r="C21" i="1"/>
  <c r="Q21" i="1" s="1"/>
  <c r="D27" i="5"/>
  <c r="N6" i="6"/>
  <c r="M11" i="4"/>
  <c r="S3" i="6"/>
  <c r="D6" i="6"/>
  <c r="X4" i="6"/>
  <c r="C10" i="5"/>
  <c r="D45" i="7"/>
  <c r="X14" i="4"/>
  <c r="L22" i="6"/>
  <c r="P22" i="6"/>
  <c r="R21" i="6"/>
  <c r="V22" i="6"/>
  <c r="X21" i="6"/>
  <c r="F6" i="6"/>
  <c r="Z6" i="6"/>
  <c r="E3" i="6"/>
  <c r="D37" i="7"/>
  <c r="D35" i="5"/>
  <c r="D14" i="5"/>
  <c r="F21" i="6"/>
  <c r="D11" i="6"/>
  <c r="D5" i="6"/>
  <c r="F7" i="6"/>
  <c r="L5" i="6"/>
  <c r="N7" i="6"/>
  <c r="R5" i="6"/>
  <c r="T7" i="6"/>
  <c r="X5" i="6"/>
  <c r="Z7" i="6"/>
  <c r="C11" i="4"/>
  <c r="O11" i="4"/>
  <c r="W3" i="4"/>
  <c r="I3" i="4"/>
  <c r="A20" i="6"/>
  <c r="I20" i="6"/>
  <c r="O20" i="6"/>
  <c r="U20" i="6"/>
  <c r="AA20" i="6"/>
  <c r="B13" i="7"/>
  <c r="B36" i="7"/>
  <c r="D46" i="7"/>
  <c r="D38" i="7"/>
  <c r="L21" i="6"/>
  <c r="T21" i="6"/>
  <c r="Z22" i="6"/>
  <c r="D10" i="6"/>
  <c r="J4" i="6"/>
  <c r="P4" i="6"/>
  <c r="X6" i="6"/>
  <c r="E11" i="4"/>
  <c r="S3" i="4"/>
  <c r="I3" i="6"/>
  <c r="AA3" i="6"/>
  <c r="B35" i="7"/>
  <c r="D39" i="7"/>
  <c r="L4" i="4"/>
  <c r="B38" i="5"/>
  <c r="D26" i="5"/>
  <c r="E8" i="1"/>
  <c r="D9" i="6"/>
  <c r="J5" i="6"/>
  <c r="L7" i="6"/>
  <c r="P5" i="6"/>
  <c r="R7" i="6"/>
  <c r="V5" i="6"/>
  <c r="X7" i="6"/>
  <c r="AB5" i="6"/>
  <c r="G11" i="4"/>
  <c r="S11" i="4"/>
  <c r="Q3" i="4"/>
  <c r="E3" i="4"/>
  <c r="C20" i="6"/>
  <c r="K20" i="6"/>
  <c r="Q20" i="6"/>
  <c r="B11" i="7"/>
  <c r="B33" i="7"/>
  <c r="B34" i="7"/>
  <c r="D34" i="7"/>
  <c r="D11" i="7"/>
  <c r="D14" i="7"/>
  <c r="J21" i="6"/>
  <c r="N21" i="6"/>
  <c r="X22" i="6"/>
  <c r="AB22" i="6"/>
  <c r="D21" i="6"/>
  <c r="L6" i="6"/>
  <c r="R6" i="6"/>
  <c r="V4" i="6"/>
  <c r="AB4" i="6"/>
  <c r="Q11" i="4"/>
  <c r="G3" i="4"/>
  <c r="B20" i="6"/>
  <c r="O3" i="6"/>
  <c r="U3" i="6"/>
  <c r="B12" i="7"/>
  <c r="D33" i="7"/>
  <c r="D13" i="7"/>
  <c r="C9" i="1"/>
  <c r="D4" i="4"/>
  <c r="N7" i="4"/>
  <c r="B21" i="5"/>
  <c r="D21" i="5"/>
  <c r="G8" i="1"/>
  <c r="J22" i="6"/>
  <c r="N22" i="6"/>
  <c r="P21" i="6"/>
  <c r="R22" i="6"/>
  <c r="T22" i="6"/>
  <c r="V21" i="6"/>
  <c r="Z21" i="6"/>
  <c r="AB21" i="6"/>
  <c r="D4" i="6"/>
  <c r="D8" i="6"/>
  <c r="F4" i="6"/>
  <c r="J6" i="6"/>
  <c r="N4" i="6"/>
  <c r="P6" i="6"/>
  <c r="T4" i="6"/>
  <c r="V6" i="6"/>
  <c r="Z4" i="6"/>
  <c r="AB6" i="6"/>
  <c r="I11" i="4"/>
  <c r="U11" i="4"/>
  <c r="O3" i="4"/>
  <c r="C3" i="4"/>
  <c r="C3" i="6"/>
  <c r="K3" i="6"/>
  <c r="Q3" i="6"/>
  <c r="B16" i="7"/>
  <c r="B39" i="7"/>
  <c r="B45" i="7"/>
  <c r="D35" i="7"/>
  <c r="D12" i="7"/>
  <c r="D15" i="7"/>
  <c r="B17" i="5"/>
  <c r="D20" i="5"/>
  <c r="F22" i="6"/>
  <c r="D13" i="6"/>
  <c r="D7" i="6"/>
  <c r="D22" i="6"/>
  <c r="F5" i="6"/>
  <c r="J7" i="6"/>
  <c r="N5" i="6"/>
  <c r="P7" i="6"/>
  <c r="T5" i="6"/>
  <c r="V7" i="6"/>
  <c r="Z5" i="6"/>
  <c r="AB7" i="6"/>
  <c r="K11" i="4"/>
  <c r="W11" i="4"/>
  <c r="M3" i="4"/>
  <c r="B10" i="5"/>
  <c r="E20" i="6"/>
  <c r="S20" i="6"/>
  <c r="Y20" i="6"/>
  <c r="B15" i="7"/>
  <c r="B38" i="7"/>
  <c r="B46" i="7"/>
  <c r="D36" i="7"/>
  <c r="D16" i="7"/>
  <c r="AO12" i="4"/>
  <c r="B27" i="5"/>
  <c r="D38" i="5"/>
  <c r="D29" i="5"/>
  <c r="D23" i="5"/>
  <c r="D17" i="5"/>
  <c r="F4" i="4"/>
  <c r="T5" i="4"/>
  <c r="B23" i="5"/>
  <c r="D37" i="5"/>
  <c r="D28" i="5"/>
  <c r="D22" i="5"/>
  <c r="D16" i="5"/>
  <c r="C8" i="1"/>
  <c r="D12" i="4"/>
  <c r="B36" i="5"/>
  <c r="B15" i="5"/>
  <c r="D34" i="5"/>
  <c r="D25" i="5"/>
  <c r="D19" i="5"/>
  <c r="D13" i="5"/>
  <c r="J8" i="1"/>
  <c r="L12" i="4"/>
  <c r="H7" i="4"/>
  <c r="J14" i="4"/>
  <c r="P6" i="4"/>
  <c r="R12" i="4"/>
  <c r="T12" i="4"/>
  <c r="B29" i="5"/>
  <c r="D11" i="5"/>
  <c r="D33" i="5"/>
  <c r="D24" i="5"/>
  <c r="D18" i="5"/>
  <c r="D12" i="5"/>
  <c r="T13" i="4"/>
  <c r="R7" i="4"/>
  <c r="E9" i="1"/>
  <c r="H6" i="4"/>
  <c r="J13" i="4"/>
  <c r="L5" i="4"/>
  <c r="P5" i="4"/>
  <c r="T4" i="4"/>
  <c r="B37" i="5"/>
  <c r="B28" i="5"/>
  <c r="B22" i="5"/>
  <c r="B16" i="5"/>
  <c r="F12" i="4"/>
  <c r="H14" i="4"/>
  <c r="T6" i="4"/>
  <c r="V14" i="4"/>
  <c r="X13" i="4"/>
  <c r="B35" i="5"/>
  <c r="B26" i="5"/>
  <c r="B20" i="5"/>
  <c r="B14" i="5"/>
  <c r="R4" i="4"/>
  <c r="T7" i="4"/>
  <c r="V13" i="4"/>
  <c r="X12" i="4"/>
  <c r="H12" i="4"/>
  <c r="B34" i="5"/>
  <c r="B25" i="5"/>
  <c r="B19" i="5"/>
  <c r="B13" i="5"/>
  <c r="E21" i="1"/>
  <c r="R21" i="1" s="1"/>
  <c r="F14" i="4"/>
  <c r="N6" i="4"/>
  <c r="R5" i="4"/>
  <c r="V12" i="4"/>
  <c r="T14" i="4"/>
  <c r="B11" i="5"/>
  <c r="B33" i="5"/>
  <c r="B24" i="5"/>
  <c r="B18" i="5"/>
  <c r="B12" i="5"/>
  <c r="A21" i="1"/>
  <c r="J21" i="1"/>
  <c r="U21" i="1" s="1"/>
  <c r="L9" i="1"/>
  <c r="D7" i="4"/>
  <c r="F7" i="4"/>
  <c r="H4" i="4"/>
  <c r="J6" i="4"/>
  <c r="L14" i="4"/>
  <c r="N12" i="4"/>
  <c r="N4" i="4"/>
  <c r="P14" i="4"/>
  <c r="R14" i="4"/>
  <c r="D10" i="1"/>
  <c r="B21" i="1"/>
  <c r="L21" i="1"/>
  <c r="V21" i="1" s="1"/>
  <c r="D8" i="4"/>
  <c r="F13" i="4"/>
  <c r="H13" i="4"/>
  <c r="H5" i="4"/>
  <c r="J7" i="4"/>
  <c r="L13" i="4"/>
  <c r="N5" i="4"/>
  <c r="P4" i="4"/>
  <c r="R13" i="4"/>
  <c r="G21" i="1"/>
  <c r="S21" i="1" s="1"/>
  <c r="G9" i="1"/>
  <c r="D14" i="4"/>
  <c r="D5" i="4"/>
  <c r="F5" i="4"/>
  <c r="J12" i="4"/>
  <c r="J4" i="4"/>
  <c r="L6" i="4"/>
  <c r="N14" i="4"/>
  <c r="P12" i="4"/>
  <c r="P7" i="4"/>
  <c r="R6" i="4"/>
  <c r="C2" i="1"/>
  <c r="I21" i="1"/>
  <c r="J9" i="1"/>
  <c r="D13" i="4"/>
  <c r="D6" i="4"/>
  <c r="F6" i="4"/>
  <c r="J5" i="4"/>
  <c r="L7" i="4"/>
  <c r="N13" i="4"/>
  <c r="P13" i="4"/>
  <c r="F12" i="1"/>
  <c r="K14" i="1"/>
  <c r="D14" i="1"/>
  <c r="F10" i="1"/>
  <c r="D22" i="1"/>
  <c r="H10" i="1"/>
  <c r="K22" i="1"/>
  <c r="K10" i="1"/>
  <c r="D17" i="1"/>
  <c r="H11" i="1"/>
  <c r="H22" i="1"/>
  <c r="H13" i="1"/>
  <c r="K24" i="1"/>
  <c r="K11" i="1"/>
  <c r="D19" i="1"/>
  <c r="D16" i="1"/>
  <c r="D23" i="1"/>
  <c r="D11" i="1"/>
  <c r="F11" i="1"/>
  <c r="H24" i="1"/>
  <c r="K23" i="1"/>
  <c r="K12" i="1"/>
  <c r="H12" i="1"/>
  <c r="K13" i="1"/>
  <c r="D18" i="1"/>
  <c r="D15" i="1"/>
  <c r="D12" i="1"/>
  <c r="F23" i="1"/>
  <c r="D13" i="1"/>
  <c r="D24" i="1"/>
  <c r="F24" i="1"/>
  <c r="F22" i="1"/>
  <c r="H23" i="1"/>
  <c r="AR17" i="4" l="1"/>
  <c r="A40" i="3" s="1"/>
  <c r="AR16" i="4"/>
  <c r="A39" i="3" s="1"/>
  <c r="AN44" i="4"/>
  <c r="AN80" i="4"/>
  <c r="AN24" i="4"/>
  <c r="AN60" i="4"/>
  <c r="AN96" i="4"/>
  <c r="AN27" i="4"/>
  <c r="AR12" i="4"/>
  <c r="AN20" i="4"/>
  <c r="AN56" i="4"/>
  <c r="AN92" i="4"/>
  <c r="AN17" i="4"/>
  <c r="AN89" i="4"/>
  <c r="AN36" i="4"/>
  <c r="AN72" i="4"/>
  <c r="AN32" i="4"/>
  <c r="AN68" i="4"/>
  <c r="AN48" i="4"/>
  <c r="AN84" i="4"/>
  <c r="AR14" i="4"/>
  <c r="AN34" i="4"/>
  <c r="AN70" i="4"/>
  <c r="AN39" i="4"/>
  <c r="AN51" i="4"/>
  <c r="AN75" i="4"/>
  <c r="AN87" i="4"/>
  <c r="AN37" i="4"/>
  <c r="AN73" i="4"/>
  <c r="AN18" i="4"/>
  <c r="AN54" i="4"/>
  <c r="AN90" i="4"/>
  <c r="AN57" i="4"/>
  <c r="AN93" i="4"/>
  <c r="AN22" i="4"/>
  <c r="AN58" i="4"/>
  <c r="AN94" i="4"/>
  <c r="AN41" i="4"/>
  <c r="AN77" i="4"/>
  <c r="AN55" i="4"/>
  <c r="AN91" i="4"/>
  <c r="AN28" i="4"/>
  <c r="AN64" i="4"/>
  <c r="AN100" i="4"/>
  <c r="AN30" i="4"/>
  <c r="AN66" i="4"/>
  <c r="AN13" i="4"/>
  <c r="G14" i="23" s="1"/>
  <c r="AN49" i="4"/>
  <c r="AN85" i="4"/>
  <c r="AN40" i="4"/>
  <c r="AN76" i="4"/>
  <c r="AN42" i="4"/>
  <c r="AN78" i="4"/>
  <c r="AN25" i="4"/>
  <c r="AN61" i="4"/>
  <c r="AN97" i="4"/>
  <c r="AN29" i="4"/>
  <c r="AN65" i="4"/>
  <c r="AN101" i="4"/>
  <c r="G13" i="23"/>
  <c r="F15" i="23"/>
  <c r="P21" i="1"/>
  <c r="A6" i="3" s="1"/>
  <c r="B13" i="4"/>
  <c r="C14" i="23"/>
  <c r="Q14" i="23" s="1"/>
  <c r="C22" i="23"/>
  <c r="Q22" i="23" s="1"/>
  <c r="C30" i="23"/>
  <c r="Q30" i="23" s="1"/>
  <c r="B26" i="23"/>
  <c r="B18" i="23"/>
  <c r="C15" i="23"/>
  <c r="Q15" i="23" s="1"/>
  <c r="C23" i="23"/>
  <c r="Q23" i="23" s="1"/>
  <c r="C31" i="23"/>
  <c r="Q31" i="23" s="1"/>
  <c r="B25" i="23"/>
  <c r="B17" i="23"/>
  <c r="B20" i="23"/>
  <c r="C16" i="23"/>
  <c r="Q16" i="23" s="1"/>
  <c r="C24" i="23"/>
  <c r="Q24" i="23" s="1"/>
  <c r="C13" i="23"/>
  <c r="Q13" i="23" s="1"/>
  <c r="B24" i="23"/>
  <c r="B16" i="23"/>
  <c r="C28" i="23"/>
  <c r="Q28" i="23" s="1"/>
  <c r="C17" i="23"/>
  <c r="Q17" i="23" s="1"/>
  <c r="C25" i="23"/>
  <c r="Q25" i="23" s="1"/>
  <c r="B31" i="23"/>
  <c r="B23" i="23"/>
  <c r="B15" i="23"/>
  <c r="B28" i="23"/>
  <c r="C18" i="23"/>
  <c r="Q18" i="23" s="1"/>
  <c r="C26" i="23"/>
  <c r="Q26" i="23" s="1"/>
  <c r="B30" i="23"/>
  <c r="B22" i="23"/>
  <c r="B14" i="23"/>
  <c r="C19" i="23"/>
  <c r="Q19" i="23" s="1"/>
  <c r="C27" i="23"/>
  <c r="Q27" i="23" s="1"/>
  <c r="B29" i="23"/>
  <c r="B21" i="23"/>
  <c r="B13" i="23"/>
  <c r="C20" i="23"/>
  <c r="Q20" i="23" s="1"/>
  <c r="C21" i="23"/>
  <c r="Q21" i="23" s="1"/>
  <c r="C29" i="23"/>
  <c r="Q29" i="23" s="1"/>
  <c r="B27" i="23"/>
  <c r="B19" i="23"/>
  <c r="A38" i="3"/>
  <c r="A36" i="3"/>
  <c r="A37" i="3"/>
  <c r="A35" i="3"/>
  <c r="B101" i="4"/>
  <c r="B65" i="4"/>
  <c r="B47" i="4"/>
  <c r="B12" i="4"/>
  <c r="B48" i="4"/>
  <c r="B84" i="4"/>
  <c r="B30" i="4"/>
  <c r="B29" i="4"/>
  <c r="B83" i="4"/>
  <c r="B66" i="4"/>
  <c r="B96" i="4"/>
  <c r="B78" i="4"/>
  <c r="B42" i="4"/>
  <c r="B77" i="4"/>
  <c r="B23" i="4"/>
  <c r="B36" i="4"/>
  <c r="B60" i="4"/>
  <c r="B24" i="4"/>
  <c r="B95" i="4"/>
  <c r="B59" i="4"/>
  <c r="B41" i="4"/>
  <c r="B90" i="4"/>
  <c r="B72" i="4"/>
  <c r="B54" i="4"/>
  <c r="B18" i="4"/>
  <c r="B89" i="4"/>
  <c r="B71" i="4"/>
  <c r="B53" i="4"/>
  <c r="B35" i="4"/>
  <c r="B17" i="4"/>
  <c r="B94" i="4"/>
  <c r="B82" i="4"/>
  <c r="B70" i="4"/>
  <c r="B46" i="4"/>
  <c r="B34" i="4"/>
  <c r="B16" i="4"/>
  <c r="B99" i="4"/>
  <c r="B93" i="4"/>
  <c r="B87" i="4"/>
  <c r="B81" i="4"/>
  <c r="B75" i="4"/>
  <c r="B69" i="4"/>
  <c r="B63" i="4"/>
  <c r="B57" i="4"/>
  <c r="B51" i="4"/>
  <c r="B45" i="4"/>
  <c r="B39" i="4"/>
  <c r="B33" i="4"/>
  <c r="B27" i="4"/>
  <c r="B21" i="4"/>
  <c r="B15" i="4"/>
  <c r="B100" i="4"/>
  <c r="B88" i="4"/>
  <c r="B76" i="4"/>
  <c r="B64" i="4"/>
  <c r="B52" i="4"/>
  <c r="B40" i="4"/>
  <c r="B28" i="4"/>
  <c r="B22" i="4"/>
  <c r="B98" i="4"/>
  <c r="B92" i="4"/>
  <c r="B86" i="4"/>
  <c r="B74" i="4"/>
  <c r="B62" i="4"/>
  <c r="B56" i="4"/>
  <c r="B50" i="4"/>
  <c r="B44" i="4"/>
  <c r="B38" i="4"/>
  <c r="B32" i="4"/>
  <c r="B26" i="4"/>
  <c r="B20" i="4"/>
  <c r="B14" i="4"/>
  <c r="B58" i="4"/>
  <c r="B80" i="4"/>
  <c r="B68" i="4"/>
  <c r="B97" i="4"/>
  <c r="B91" i="4"/>
  <c r="B85" i="4"/>
  <c r="B79" i="4"/>
  <c r="B73" i="4"/>
  <c r="B67" i="4"/>
  <c r="B61" i="4"/>
  <c r="B55" i="4"/>
  <c r="B49" i="4"/>
  <c r="B43" i="4"/>
  <c r="B37" i="4"/>
  <c r="B31" i="4"/>
  <c r="B25" i="4"/>
  <c r="B19" i="4"/>
  <c r="U13" i="23" l="1"/>
  <c r="A279" i="3" s="1"/>
  <c r="U14" i="23"/>
  <c r="A280" i="3" s="1"/>
  <c r="U16" i="23"/>
  <c r="A282" i="3" s="1"/>
  <c r="U15" i="23"/>
  <c r="A281"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<sst xmlns="http://schemas.openxmlformats.org/spreadsheetml/2006/main" count="3797" uniqueCount="2442">
  <si>
    <t>Best friend</t>
  </si>
  <si>
    <t>Family</t>
  </si>
  <si>
    <t>Mind opener</t>
  </si>
  <si>
    <t>Cheerleader</t>
  </si>
  <si>
    <t>Neighbour</t>
  </si>
  <si>
    <t>Discussant</t>
  </si>
  <si>
    <t>Coach</t>
  </si>
  <si>
    <t>Mentor</t>
  </si>
  <si>
    <t>Rust friend</t>
  </si>
  <si>
    <t>Young sister/brother</t>
  </si>
  <si>
    <t>Best friends partner</t>
  </si>
  <si>
    <t>Partner in Crime</t>
  </si>
  <si>
    <t>Mom</t>
  </si>
  <si>
    <t>Connector</t>
  </si>
  <si>
    <t>Saint &amp; Idol</t>
  </si>
  <si>
    <t>Single friend</t>
  </si>
  <si>
    <t>Clown</t>
  </si>
  <si>
    <t>Dad</t>
  </si>
  <si>
    <t>Daredevil / Bad influence</t>
  </si>
  <si>
    <t>Work Pal</t>
  </si>
  <si>
    <t>Running/Sports partner</t>
  </si>
  <si>
    <t>Companion</t>
  </si>
  <si>
    <t>Data extract for anonymous submission</t>
  </si>
  <si>
    <t>PersonID</t>
  </si>
  <si>
    <t>Name</t>
  </si>
  <si>
    <t>Circle</t>
  </si>
  <si>
    <t>Distance</t>
  </si>
  <si>
    <t>Last_Contact_Date</t>
  </si>
  <si>
    <t>Cadence</t>
  </si>
  <si>
    <t>Reciprocity</t>
  </si>
  <si>
    <t>Focus</t>
  </si>
  <si>
    <t>Schedule</t>
  </si>
  <si>
    <t>Engage</t>
  </si>
  <si>
    <t>Attune</t>
  </si>
  <si>
    <t>Treasure</t>
  </si>
  <si>
    <t>Growth</t>
  </si>
  <si>
    <t>Label</t>
  </si>
  <si>
    <t>They’re chasing; I’m easing out.</t>
  </si>
  <si>
    <t xml:space="preserve"> I’m chasing; they’re cooling.</t>
  </si>
  <si>
    <t xml:space="preserve"> I’m carrying momentum.</t>
  </si>
  <si>
    <t>Feels even.</t>
  </si>
  <si>
    <t>They’re carrying momentum.</t>
  </si>
  <si>
    <t>PlaceName</t>
  </si>
  <si>
    <t>Fit</t>
  </si>
  <si>
    <t>OpenDoor</t>
  </si>
  <si>
    <t>EncounterEngine</t>
  </si>
  <si>
    <t>OwnershipPath</t>
  </si>
  <si>
    <t>FairPlaceMixing</t>
  </si>
  <si>
    <t>ThreeVisit</t>
  </si>
  <si>
    <t>Join</t>
  </si>
  <si>
    <t>TimePart</t>
  </si>
  <si>
    <t>Active</t>
  </si>
  <si>
    <t>ActiveRank</t>
  </si>
  <si>
    <t>Philipp</t>
  </si>
  <si>
    <t>Anna</t>
  </si>
  <si>
    <t>P001</t>
  </si>
  <si>
    <t>P002</t>
  </si>
  <si>
    <t>P003</t>
  </si>
  <si>
    <t>P004</t>
  </si>
  <si>
    <t>P005</t>
  </si>
  <si>
    <t>P006</t>
  </si>
  <si>
    <t>P007</t>
  </si>
  <si>
    <t>P008</t>
  </si>
  <si>
    <t>P009</t>
  </si>
  <si>
    <t>P010</t>
  </si>
  <si>
    <t>P011</t>
  </si>
  <si>
    <t>P012</t>
  </si>
  <si>
    <t>P013</t>
  </si>
  <si>
    <t>P014</t>
  </si>
  <si>
    <t>P015</t>
  </si>
  <si>
    <t>P016</t>
  </si>
  <si>
    <t>P017</t>
  </si>
  <si>
    <t>P018</t>
  </si>
  <si>
    <t>P019</t>
  </si>
  <si>
    <t>P020</t>
  </si>
  <si>
    <t>P021</t>
  </si>
  <si>
    <t>P022</t>
  </si>
  <si>
    <t>P023</t>
  </si>
  <si>
    <t>P024</t>
  </si>
  <si>
    <t>P025</t>
  </si>
  <si>
    <t>P026</t>
  </si>
  <si>
    <t>P027</t>
  </si>
  <si>
    <t>P028</t>
  </si>
  <si>
    <t>P029</t>
  </si>
  <si>
    <t>P030</t>
  </si>
  <si>
    <t>P031</t>
  </si>
  <si>
    <t>P032</t>
  </si>
  <si>
    <t>P033</t>
  </si>
  <si>
    <t>P034</t>
  </si>
  <si>
    <t>P035</t>
  </si>
  <si>
    <t>P036</t>
  </si>
  <si>
    <t>P037</t>
  </si>
  <si>
    <t>P038</t>
  </si>
  <si>
    <t>P039</t>
  </si>
  <si>
    <t>P040</t>
  </si>
  <si>
    <t>P041</t>
  </si>
  <si>
    <t>P042</t>
  </si>
  <si>
    <t>P043</t>
  </si>
  <si>
    <t>P044</t>
  </si>
  <si>
    <t>P045</t>
  </si>
  <si>
    <t>P046</t>
  </si>
  <si>
    <t>P047</t>
  </si>
  <si>
    <t>P048</t>
  </si>
  <si>
    <t>P049</t>
  </si>
  <si>
    <t>P050</t>
  </si>
  <si>
    <t>P051</t>
  </si>
  <si>
    <t>P052</t>
  </si>
  <si>
    <t>P053</t>
  </si>
  <si>
    <t>P054</t>
  </si>
  <si>
    <t>P055</t>
  </si>
  <si>
    <t>P056</t>
  </si>
  <si>
    <t>P057</t>
  </si>
  <si>
    <t>P058</t>
  </si>
  <si>
    <t>P059</t>
  </si>
  <si>
    <t>P060</t>
  </si>
  <si>
    <t>P061</t>
  </si>
  <si>
    <t>P062</t>
  </si>
  <si>
    <t>P063</t>
  </si>
  <si>
    <t>P064</t>
  </si>
  <si>
    <t>P065</t>
  </si>
  <si>
    <t>P066</t>
  </si>
  <si>
    <t>P067</t>
  </si>
  <si>
    <t>P068</t>
  </si>
  <si>
    <t>P069</t>
  </si>
  <si>
    <t>P070</t>
  </si>
  <si>
    <t>P071</t>
  </si>
  <si>
    <t>P072</t>
  </si>
  <si>
    <t>P073</t>
  </si>
  <si>
    <t>P074</t>
  </si>
  <si>
    <t>P075</t>
  </si>
  <si>
    <t>P076</t>
  </si>
  <si>
    <t>P077</t>
  </si>
  <si>
    <t>P078</t>
  </si>
  <si>
    <t>P079</t>
  </si>
  <si>
    <t>P080</t>
  </si>
  <si>
    <t>P081</t>
  </si>
  <si>
    <t>P082</t>
  </si>
  <si>
    <t>P083</t>
  </si>
  <si>
    <t>P084</t>
  </si>
  <si>
    <t>P085</t>
  </si>
  <si>
    <t>P086</t>
  </si>
  <si>
    <t>P087</t>
  </si>
  <si>
    <t>P088</t>
  </si>
  <si>
    <t>P089</t>
  </si>
  <si>
    <t>P090</t>
  </si>
  <si>
    <t>Reciprocity_Num</t>
  </si>
  <si>
    <t>Focus_Num</t>
  </si>
  <si>
    <t>Treasure_Num</t>
  </si>
  <si>
    <t>Plans often slip; priority given only when convenient.</t>
  </si>
  <si>
    <t>Shows up when asked but cancels/drifts; rebooks inconsistently.</t>
  </si>
  <si>
    <t>Keeps most promises; when it costs, we still make room; rebooks promptly.</t>
  </si>
  <si>
    <t>A standing ritual/slot exists and is kept under cost; “has my back” is visible.</t>
  </si>
  <si>
    <t>Hard to arrange; slow replies; cancellations not rebooked.</t>
  </si>
  <si>
    <t>Moderate friction; meetings eventually happen after reminders.</t>
  </si>
  <si>
    <t>Low friction; responsive; cancellations rebooked quickly.</t>
  </si>
  <si>
    <t>Proactive coordination; multiple workable modes (walk/voice/async) make meet-ups easy.</t>
  </si>
  <si>
    <t>Flat/draining; stilted; little “dirt time” or good talk.</t>
  </si>
  <si>
    <t>Mixed; one thread lands, others stall.</t>
  </si>
  <si>
    <t>Usually companionable/fun/flow; good conversation or co-doing feels natural.</t>
  </si>
  <si>
    <t>Consistently vital; we reliably have golden talk or energising co-doing.</t>
  </si>
  <si>
    <t>Often missed/monologued; advice before listening; safety uncertain.</t>
  </si>
  <si>
    <t>Effort shows but patchy; sometimes off-key or minimizing.</t>
  </si>
  <si>
    <t>Feels accurately seen; active-constructive replies; vulnerability comfortable.</t>
  </si>
  <si>
    <t>Deeply responsive; remembers nuances; follows up thoughtfully; confidentiality rock-solid.</t>
  </si>
  <si>
    <t>Thin story; few memorable episodes; no fresh memory in 2–3 months.</t>
  </si>
  <si>
    <t>Some shared chapters or one fresh memory recently.</t>
  </si>
  <si>
    <t>Rich story and a fresh chapter in the last 6–8 weeks.</t>
  </si>
  <si>
    <t>Rich story and multiple fresh chapters lately; small rituals/traditions alive.</t>
  </si>
  <si>
    <t>No discernible change attributable to this tie (recently or in long arc).</t>
  </si>
  <si>
    <t>Clear nudge in one facet (e.g., tried a habit, sharpened one decision); give one example.</t>
  </si>
  <si>
    <t>Sustained influence in one facet or lighter changes across two facets; give examples.</t>
  </si>
  <si>
    <t>Recurrent, attributable change across ≥2 facets this season or a deep long-arc imprint (identity/standards/work); give one example per facet.</t>
  </si>
  <si>
    <t>Code</t>
  </si>
  <si>
    <t>RT1</t>
  </si>
  <si>
    <t>Parent, sibling, child, extended family</t>
  </si>
  <si>
    <t>RT2</t>
  </si>
  <si>
    <t>Partner–Spouse</t>
  </si>
  <si>
    <t>Romantic partner, spouse</t>
  </si>
  <si>
    <t>RT3</t>
  </si>
  <si>
    <t>Work–Colleague</t>
  </si>
  <si>
    <t>Coworker, collaborator</t>
  </si>
  <si>
    <t>RT4</t>
  </si>
  <si>
    <t>Work–Mentor–Mentee</t>
  </si>
  <si>
    <t>Supervises, mentors, or is mentored</t>
  </si>
  <si>
    <t>RT5</t>
  </si>
  <si>
    <t>Faith–Spiritual</t>
  </si>
  <si>
    <t>Same congregation / study / practice</t>
  </si>
  <si>
    <t>RT6</t>
  </si>
  <si>
    <t>Hobby–Club–Sport</t>
  </si>
  <si>
    <t>Club, team, artistic circle</t>
  </si>
  <si>
    <t>RT7</t>
  </si>
  <si>
    <t>Neighbor–Local</t>
  </si>
  <si>
    <t>Same building, street, neighborhood</t>
  </si>
  <si>
    <t>RT8</t>
  </si>
  <si>
    <t>Volunteer–Service</t>
  </si>
  <si>
    <t>Charity, civic, activist group</t>
  </si>
  <si>
    <t>RT9</t>
  </si>
  <si>
    <t>Online–Only</t>
  </si>
  <si>
    <t>Primarily digital contact</t>
  </si>
  <si>
    <t>RTZ</t>
  </si>
  <si>
    <t>Other</t>
  </si>
  <si>
    <t>Doesn’t fit above</t>
  </si>
  <si>
    <t>Definition</t>
  </si>
  <si>
    <t>C1</t>
  </si>
  <si>
    <t>Inner</t>
  </si>
  <si>
    <t>Foundational; first-call people</t>
  </si>
  <si>
    <t>C2</t>
  </si>
  <si>
    <t>Close</t>
  </si>
  <si>
    <t>Regular, reliable, emotionally present</t>
  </si>
  <si>
    <t>C3</t>
  </si>
  <si>
    <t>Extended</t>
  </si>
  <si>
    <t>Friendly/valued, but less frequent contact</t>
  </si>
  <si>
    <t>D0</t>
  </si>
  <si>
    <t>Same household</t>
  </si>
  <si>
    <t>Lives with you</t>
  </si>
  <si>
    <t>D1</t>
  </si>
  <si>
    <t>Local city</t>
  </si>
  <si>
    <t>Same city / easy same-day meet</t>
  </si>
  <si>
    <t>D2</t>
  </si>
  <si>
    <t>Regional</t>
  </si>
  <si>
    <t>≤ 2 hours travel (drive/train)</t>
  </si>
  <si>
    <t>D3</t>
  </si>
  <si>
    <t>Far–Timezone</t>
  </si>
  <si>
    <t>Flight/overnight or significant time-zone gap</t>
  </si>
  <si>
    <t>Anchor (last 3 months as typical pattern)</t>
  </si>
  <si>
    <t>Rare</t>
  </si>
  <si>
    <t>No contact ≥ 6 months</t>
  </si>
  <si>
    <t>Occasional</t>
  </si>
  <si>
    <t>About quarterly</t>
  </si>
  <si>
    <t>Monthly</t>
  </si>
  <si>
    <t>About monthly</t>
  </si>
  <si>
    <t>Weekly</t>
  </si>
  <si>
    <t>About weekly</t>
  </si>
  <si>
    <t>Most days</t>
  </si>
  <si>
    <t>Several times per week / most days</t>
  </si>
  <si>
    <t>Yes</t>
  </si>
  <si>
    <t>In my daily life, I interact with people I generally like</t>
  </si>
  <si>
    <t>I generally have enough available time to nurture my social contacts</t>
  </si>
  <si>
    <t>I miss the feeling and joy of socializing</t>
  </si>
  <si>
    <t>There are people I care for and help</t>
  </si>
  <si>
    <t>There are people who understand me and my feelings well</t>
  </si>
  <si>
    <t>My interests and ideas are not shared by others</t>
  </si>
  <si>
    <t>I hardly have anyone to support me with minor questions or daily activities</t>
  </si>
  <si>
    <t>I generally have enough energy to meet my family and friends</t>
  </si>
  <si>
    <t>There are people around me with whom I can create things, who challenge me in my passions</t>
  </si>
  <si>
    <t>I participate in local social life, in clubs, the community, or the neighborhood</t>
  </si>
  <si>
    <t>I am in a romantic relationship where I feel comfortable and seen</t>
  </si>
  <si>
    <t>I sometimes feel surrounded by strangers with whom I cannot connect</t>
  </si>
  <si>
    <t>There are people who challenge and support me in my personal development</t>
  </si>
  <si>
    <t>I feel isolated or ignored by my surroundings</t>
  </si>
  <si>
    <t>There are people who like me and show it, for example, through a hug or other gestures</t>
  </si>
  <si>
    <t>When push comes to shove, I know someone will support me</t>
  </si>
  <si>
    <t>I believe my life and activities have meaning</t>
  </si>
  <si>
    <t>Despite my need for human connection, it is also important to me that my independence and privacy are respected</t>
  </si>
  <si>
    <t>My social circle shares my values and cultural background</t>
  </si>
  <si>
    <t>Aff</t>
  </si>
  <si>
    <t>Par</t>
  </si>
  <si>
    <t>Lei</t>
  </si>
  <si>
    <t>Und</t>
  </si>
  <si>
    <t>Ide</t>
  </si>
  <si>
    <t>Pro</t>
  </si>
  <si>
    <t>Cre</t>
  </si>
  <si>
    <t>Fre</t>
  </si>
  <si>
    <t>I experience a general sense of emptiness</t>
  </si>
  <si>
    <t>I miss having people around me</t>
  </si>
  <si>
    <t>I often feel rejected</t>
  </si>
  <si>
    <t>There are enough people I feel close to</t>
  </si>
  <si>
    <t>There are many people I can trust completely</t>
  </si>
  <si>
    <t>There are plenty of people I can rely on when I have problems</t>
  </si>
  <si>
    <t>Strongly disagree</t>
  </si>
  <si>
    <t>Disagree</t>
  </si>
  <si>
    <t>Neither agree nor disagree</t>
  </si>
  <si>
    <t>Agree</t>
  </si>
  <si>
    <t>Strongly Agree</t>
  </si>
  <si>
    <t>Need</t>
  </si>
  <si>
    <t>Source</t>
  </si>
  <si>
    <t>Answer</t>
  </si>
  <si>
    <t>Question</t>
  </si>
  <si>
    <t>LocationID</t>
  </si>
  <si>
    <t>L001</t>
  </si>
  <si>
    <t>L002</t>
  </si>
  <si>
    <t>L003</t>
  </si>
  <si>
    <t>L004</t>
  </si>
  <si>
    <t>L005</t>
  </si>
  <si>
    <t>L006</t>
  </si>
  <si>
    <t>L007</t>
  </si>
  <si>
    <t>L008</t>
  </si>
  <si>
    <t>L009</t>
  </si>
  <si>
    <t>L010</t>
  </si>
  <si>
    <t>L011</t>
  </si>
  <si>
    <t>L012</t>
  </si>
  <si>
    <t>L013</t>
  </si>
  <si>
    <t>L014</t>
  </si>
  <si>
    <t>L015</t>
  </si>
  <si>
    <t>L016</t>
  </si>
  <si>
    <t>L017</t>
  </si>
  <si>
    <t>L018</t>
  </si>
  <si>
    <t>L019</t>
  </si>
  <si>
    <t>L020</t>
  </si>
  <si>
    <t>L021</t>
  </si>
  <si>
    <t>L022</t>
  </si>
  <si>
    <t>L023</t>
  </si>
  <si>
    <t>L024</t>
  </si>
  <si>
    <t>L025</t>
  </si>
  <si>
    <t>L026</t>
  </si>
  <si>
    <t>L027</t>
  </si>
  <si>
    <t>L028</t>
  </si>
  <si>
    <t>L029</t>
  </si>
  <si>
    <t>L030</t>
  </si>
  <si>
    <t>L031</t>
  </si>
  <si>
    <t>L032</t>
  </si>
  <si>
    <t>L033</t>
  </si>
  <si>
    <t>L034</t>
  </si>
  <si>
    <t>L035</t>
  </si>
  <si>
    <t>L036</t>
  </si>
  <si>
    <t>L037</t>
  </si>
  <si>
    <t>L038</t>
  </si>
  <si>
    <t>L039</t>
  </si>
  <si>
    <t>L040</t>
  </si>
  <si>
    <t>L041</t>
  </si>
  <si>
    <t>L042</t>
  </si>
  <si>
    <t>L043</t>
  </si>
  <si>
    <t>L044</t>
  </si>
  <si>
    <t>L045</t>
  </si>
  <si>
    <t>L046</t>
  </si>
  <si>
    <t>L047</t>
  </si>
  <si>
    <t>L048</t>
  </si>
  <si>
    <t>L049</t>
  </si>
  <si>
    <t>L050</t>
  </si>
  <si>
    <t>L051</t>
  </si>
  <si>
    <t>L052</t>
  </si>
  <si>
    <t>L053</t>
  </si>
  <si>
    <t>L054</t>
  </si>
  <si>
    <t>L055</t>
  </si>
  <si>
    <t>L056</t>
  </si>
  <si>
    <t>L057</t>
  </si>
  <si>
    <t>L058</t>
  </si>
  <si>
    <t>L059</t>
  </si>
  <si>
    <t>L060</t>
  </si>
  <si>
    <t>L061</t>
  </si>
  <si>
    <t>L062</t>
  </si>
  <si>
    <t>L063</t>
  </si>
  <si>
    <t>L064</t>
  </si>
  <si>
    <t>L065</t>
  </si>
  <si>
    <t>L066</t>
  </si>
  <si>
    <t>L067</t>
  </si>
  <si>
    <t>L068</t>
  </si>
  <si>
    <t>L069</t>
  </si>
  <si>
    <t>L070</t>
  </si>
  <si>
    <t>L071</t>
  </si>
  <si>
    <t>L072</t>
  </si>
  <si>
    <t>L073</t>
  </si>
  <si>
    <t>L074</t>
  </si>
  <si>
    <t>L075</t>
  </si>
  <si>
    <t>L076</t>
  </si>
  <si>
    <t>L077</t>
  </si>
  <si>
    <t>L078</t>
  </si>
  <si>
    <t>L079</t>
  </si>
  <si>
    <t>L080</t>
  </si>
  <si>
    <t>L081</t>
  </si>
  <si>
    <t>L082</t>
  </si>
  <si>
    <t>L083</t>
  </si>
  <si>
    <t>L084</t>
  </si>
  <si>
    <t>L085</t>
  </si>
  <si>
    <t>L086</t>
  </si>
  <si>
    <t>L087</t>
  </si>
  <si>
    <t>L088</t>
  </si>
  <si>
    <t>L089</t>
  </si>
  <si>
    <t>L090</t>
  </si>
  <si>
    <t>L091</t>
  </si>
  <si>
    <t>L092</t>
  </si>
  <si>
    <t>L093</t>
  </si>
  <si>
    <t>L094</t>
  </si>
  <si>
    <t>L095</t>
  </si>
  <si>
    <t>L096</t>
  </si>
  <si>
    <t>L097</t>
  </si>
  <si>
    <t>L098</t>
  </si>
  <si>
    <t>L099</t>
  </si>
  <si>
    <t>L100</t>
  </si>
  <si>
    <t>Resources</t>
  </si>
  <si>
    <t>X</t>
  </si>
  <si>
    <t>Sep</t>
  </si>
  <si>
    <t>Open Door</t>
  </si>
  <si>
    <t>Encounter Engine</t>
  </si>
  <si>
    <t>Three visits</t>
  </si>
  <si>
    <t>Time participation</t>
  </si>
  <si>
    <t xml:space="preserve"> no welcome; hard to start</t>
  </si>
  <si>
    <t xml:space="preserve"> ad-hoc welcome; unclear next step</t>
  </si>
  <si>
    <t xml:space="preserve"> obvious first-timer route; someone greets</t>
  </si>
  <si>
    <t xml:space="preserve"> clear path + active onboarding/mentor</t>
  </si>
  <si>
    <t xml:space="preserve"> talk feels off / values clash</t>
  </si>
  <si>
    <t xml:space="preserve"> some moments land, many don’t</t>
  </si>
  <si>
    <t xml:space="preserve"> mostly comfortable; some kindred threads</t>
  </si>
  <si>
    <t xml:space="preserve"> “these are my people” feeling is consistent</t>
  </si>
  <si>
    <t xml:space="preserve"> irregular; no rituals; random faces</t>
  </si>
  <si>
    <t xml:space="preserve"> occasional familiar faces</t>
  </si>
  <si>
    <t xml:space="preserve"> steady schedule; many repeats</t>
  </si>
  <si>
    <t xml:space="preserve"> ritual/teams/circles create reliable repeats</t>
  </si>
  <si>
    <t xml:space="preserve"> pricey/distant; cliquish; narrow</t>
  </si>
  <si>
    <t xml:space="preserve"> reachable but insular</t>
  </si>
  <si>
    <t xml:space="preserve"> affordable/near; friendly to outsiders</t>
  </si>
  <si>
    <t xml:space="preserve"> conversation crosses age/class/culture</t>
  </si>
  <si>
    <t xml:space="preserve"> 0/3 visits</t>
  </si>
  <si>
    <t xml:space="preserve"> 1/3 visits done</t>
  </si>
  <si>
    <t xml:space="preserve"> 2/3 visits done</t>
  </si>
  <si>
    <t xml:space="preserve"> 3/3 visits done</t>
  </si>
  <si>
    <t>Kneipe 1</t>
  </si>
  <si>
    <t>Sportsclub 1</t>
  </si>
  <si>
    <t>RoleTier</t>
  </si>
  <si>
    <t>TenureScore</t>
  </si>
  <si>
    <t>FriendsBand</t>
  </si>
  <si>
    <t>`</t>
  </si>
  <si>
    <t xml:space="preserve"> &lt; 6 months</t>
  </si>
  <si>
    <t xml:space="preserve"> 0.5–&lt;2 years</t>
  </si>
  <si>
    <t xml:space="preserve"> 2–&lt;5 years</t>
  </si>
  <si>
    <t xml:space="preserve"> ≥ 5 years</t>
  </si>
  <si>
    <t>Fraser</t>
  </si>
  <si>
    <t>I send postcards from holidays</t>
  </si>
  <si>
    <t>I spend as much time socialising with friends and family as I do on Streaming, Internet and TV</t>
  </si>
  <si>
    <t>I allow friends to give me gifts and do me favours, even if I cannot reciprocate in the moment</t>
  </si>
  <si>
    <t>I sometimes host my friends for lunch or dinner</t>
  </si>
  <si>
    <t>I am registered on Meetup, Internations, or another app bringing people together (non-dating)</t>
  </si>
  <si>
    <t>I have at some point reconnected with some old 'rust' friends from my early years</t>
  </si>
  <si>
    <t>I rarely use the words 'busy' and 'toxic' in my communications with friends</t>
  </si>
  <si>
    <t>When I communicate with my friends, I try to add in as many layers as possible, and try to give them my full attention</t>
  </si>
  <si>
    <t>Habits (close circle)</t>
  </si>
  <si>
    <t>Habits (wider network)</t>
  </si>
  <si>
    <t>I regularly try out new groups from time to time</t>
  </si>
  <si>
    <t>Unstable constraint:</t>
  </si>
  <si>
    <t>Fragile:</t>
  </si>
  <si>
    <t>Generally well:</t>
  </si>
  <si>
    <t>Robust:</t>
  </si>
  <si>
    <t>reliable energy; few limitations on type/timing of meets.</t>
  </si>
  <si>
    <t>occasional dips; can keep ordinary plans with pacing.</t>
  </si>
  <si>
    <t>symptoms/fatigue require strict pacing; only low-demand meets; unpredictability.</t>
  </si>
  <si>
    <t>acute illness/flare; leaving home unreliable; plans often cancelled.</t>
  </si>
  <si>
    <t>Health (how predictably your health allows socialing now)</t>
  </si>
  <si>
    <t>Fitness (stamina for active encounters)</t>
  </si>
  <si>
    <t>Severely limited:</t>
  </si>
  <si>
    <t>Low:</t>
  </si>
  <si>
    <t>Moderate:</t>
  </si>
  <si>
    <t>High:</t>
  </si>
  <si>
    <t>multi-hour walks/hikes/sports comfortable; can propose active plans.</t>
  </si>
  <si>
    <t>30–60 min walk or light sport is fine most weeks.</t>
  </si>
  <si>
    <t>short, gentle activity OK; frequent breaks; avoid stairs/crowds.</t>
  </si>
  <si>
    <t>short walk/standing difficult; active meets not feasible.</t>
  </si>
  <si>
    <t>Hospitality (ability to host at home)</t>
  </si>
  <si>
    <t>Can’t host:</t>
  </si>
  <si>
    <t>Micro-hosting:</t>
  </si>
  <si>
    <t>Small hosting:</t>
  </si>
  <si>
    <t>Full hosting:</t>
  </si>
  <si>
    <t>guest room or regular dinners; home is a welcoming hub.</t>
  </si>
  <si>
    <t>simple dinners or 2–4 people monthly; couch available.</t>
  </si>
  <si>
    <t>coffee/one visitor briefly; no meals/overnight.</t>
  </si>
  <si>
    <t>space/rules/safety make hosting impractical (incl. roommates/landlord).</t>
  </si>
  <si>
    <t>Travel funds (discretionary budget for visits)</t>
  </si>
  <si>
    <t>None:</t>
  </si>
  <si>
    <t>Tight:</t>
  </si>
  <si>
    <t>Modest:</t>
  </si>
  <si>
    <t>Flexible:</t>
  </si>
  <si>
    <t>several regional trips/year; occasional flights doable.</t>
  </si>
  <si>
    <t>monthly regional train/bus possible; occasional flight rare.</t>
  </si>
  <si>
    <t>transit/coffee; rare short trip within city/region.</t>
  </si>
  <si>
    <t>local only; paid travel not feasible.</t>
  </si>
  <si>
    <t>Network (channels &amp; variety of weak ties)</t>
  </si>
  <si>
    <t>Sparse:</t>
  </si>
  <si>
    <t>Thin:</t>
  </si>
  <si>
    <t>Mixed:</t>
  </si>
  <si>
    <t>Rich/bridging:</t>
  </si>
  <si>
    <t>Time (discretionary hours for social life)</t>
  </si>
  <si>
    <t>No slack:</t>
  </si>
  <si>
    <t>Steady:</t>
  </si>
  <si>
    <t>Spacious:</t>
  </si>
  <si>
    <t>5+ hrs/week; capacity to add a new standing commitment.</t>
  </si>
  <si>
    <t>~2–5 hrs/week; can keep monthly rituals and a community visit.</t>
  </si>
  <si>
    <t>≤2 hrs/week; scheduling hard; only very short meets.</t>
  </si>
  <si>
    <t>crisis/care/work leaves near-zero time; plans often slip.</t>
  </si>
  <si>
    <t>no active groups/chats; few acquaintances.</t>
  </si>
  <si>
    <t>1–2 circles or an online community; low engagement.</t>
  </si>
  <si>
    <t>2–3 active circles; some domain diversity; access to lists/chats.</t>
  </si>
  <si>
    <t>multiple circles across social groups; you can connect others.</t>
  </si>
  <si>
    <t>Sign</t>
  </si>
  <si>
    <t>Role1</t>
  </si>
  <si>
    <t>Role2</t>
  </si>
  <si>
    <t>Roles</t>
  </si>
  <si>
    <t>PassFEAST</t>
  </si>
  <si>
    <t>Today</t>
  </si>
  <si>
    <t>EN</t>
  </si>
  <si>
    <t>English</t>
  </si>
  <si>
    <t>DE</t>
  </si>
  <si>
    <t>Deutsch</t>
  </si>
  <si>
    <t>ES</t>
  </si>
  <si>
    <t>Spanish</t>
  </si>
  <si>
    <t>Language</t>
  </si>
  <si>
    <t>Sprache</t>
  </si>
  <si>
    <t>En</t>
  </si>
  <si>
    <t xml:space="preserve"> Elternteil, Geschwister, Kind, erweiterte Familie</t>
  </si>
  <si>
    <t>Familie</t>
  </si>
  <si>
    <t>Kreis</t>
  </si>
  <si>
    <t xml:space="preserve">Partner/Ehepartner </t>
  </si>
  <si>
    <t>romantischer Partner, Ehepartner</t>
  </si>
  <si>
    <t>Arbeitskollege, Mitarbeiter</t>
  </si>
  <si>
    <t>Arbeits- Kollege/Kollegin</t>
  </si>
  <si>
    <t>betreut, coacht oder wird betreut</t>
  </si>
  <si>
    <t>Arbeit–Mentor/Mentee</t>
  </si>
  <si>
    <t>gleiche Gemeinde/Studium/Praxis</t>
  </si>
  <si>
    <t xml:space="preserve">Glaube/Spiritualität </t>
  </si>
  <si>
    <t>Hobby / Verein / Sport</t>
  </si>
  <si>
    <t>Verein, Team, künstlerischer Kreis</t>
  </si>
  <si>
    <t>Nachbarschaft / Lokal</t>
  </si>
  <si>
    <t>gleiches Gebäude, Straße, Viertel</t>
  </si>
  <si>
    <t>Ehrenamt / Dienst</t>
  </si>
  <si>
    <t>Wohltätigkeits‑, Bürger‑ oder Aktivistengruppe</t>
  </si>
  <si>
    <t>Nur online</t>
  </si>
  <si>
    <t>hauptsächlich digitaler Kontakt</t>
  </si>
  <si>
    <t>Sonstiges</t>
  </si>
  <si>
    <t>passt nicht in die obigen Kategorien</t>
  </si>
  <si>
    <t>LangNum</t>
  </si>
  <si>
    <t>RoleLang</t>
  </si>
  <si>
    <t>Test1</t>
  </si>
  <si>
    <t>Test2</t>
  </si>
  <si>
    <t>Test3</t>
  </si>
  <si>
    <t>Test4</t>
  </si>
  <si>
    <t>Test5</t>
  </si>
  <si>
    <t>Test6</t>
  </si>
  <si>
    <t>Test7</t>
  </si>
  <si>
    <t>Test8</t>
  </si>
  <si>
    <t>Test9</t>
  </si>
  <si>
    <t>Test10</t>
  </si>
  <si>
    <t>Options</t>
  </si>
  <si>
    <t>Innerste / engste</t>
  </si>
  <si>
    <t xml:space="preserve">Nahestehend / eng </t>
  </si>
  <si>
    <t>Erweitert</t>
  </si>
  <si>
    <t xml:space="preserve">Grundlegend; Personen, die man zuerst anruft </t>
  </si>
  <si>
    <t xml:space="preserve">Regelmäßig, verlässlich, emotional präsent </t>
  </si>
  <si>
    <t>Freundlich/geschätzt, aber seltener Kontakt</t>
  </si>
  <si>
    <t>Lebt mit dir zusammen</t>
  </si>
  <si>
    <t>unkompliziertes Treffen am selben Tag</t>
  </si>
  <si>
    <t>≤ 2 Stunden Reisezeit (Auto/Zug)</t>
  </si>
  <si>
    <t>Gleiche Stadt</t>
  </si>
  <si>
    <t>Gleicher Haushalt</t>
  </si>
  <si>
    <t>Übernachtung oder deutliche Zeitverschiebung</t>
  </si>
  <si>
    <t>Lange Reise/ Flug</t>
  </si>
  <si>
    <t>Selten</t>
  </si>
  <si>
    <t>Kein Kontakt ≥ 6 Monate</t>
  </si>
  <si>
    <t>Gelegentlich</t>
  </si>
  <si>
    <t>Etwa vierteljährlich</t>
  </si>
  <si>
    <t>Monatlich</t>
  </si>
  <si>
    <t>Etwa monatlich</t>
  </si>
  <si>
    <t>Wöchentlich</t>
  </si>
  <si>
    <t>Etwa wöchentlich</t>
  </si>
  <si>
    <t>An den meisten Tagen</t>
  </si>
  <si>
    <t>Mehrmals pro Woche / an den meisten Tagen</t>
  </si>
  <si>
    <t>B0</t>
  </si>
  <si>
    <t>B1</t>
  </si>
  <si>
    <t>B2</t>
  </si>
  <si>
    <t>B3</t>
  </si>
  <si>
    <t>B4</t>
  </si>
  <si>
    <t>Role_Tag</t>
  </si>
  <si>
    <t>No</t>
  </si>
  <si>
    <t>Ja</t>
  </si>
  <si>
    <t>Nein</t>
  </si>
  <si>
    <t>Heute</t>
  </si>
  <si>
    <t>Optionen</t>
  </si>
  <si>
    <t>Rollenbeschreibung</t>
  </si>
  <si>
    <t>Entfernung</t>
  </si>
  <si>
    <t>Letzter Kontakt</t>
  </si>
  <si>
    <t>Häufigkeit</t>
  </si>
  <si>
    <t>Aktiv</t>
  </si>
  <si>
    <t>Test0</t>
  </si>
  <si>
    <t>Growth1</t>
  </si>
  <si>
    <t>Growth2</t>
  </si>
  <si>
    <t>Die anderen sind hinterher; ich ziehe mich zurück.</t>
  </si>
  <si>
    <t>Die anderen haben den Schwung.</t>
  </si>
  <si>
    <t>Fühlt sich ausgeglichen an.</t>
  </si>
  <si>
    <t>Ich habe den Schwung.</t>
  </si>
  <si>
    <t>Ich laufe hinterher; die anderen kühlen ab.</t>
  </si>
  <si>
    <t>Character Judgement</t>
  </si>
  <si>
    <t>Thinking and Clarity</t>
  </si>
  <si>
    <t>Creation and Delivery</t>
  </si>
  <si>
    <t>Pläne werden oft verschoben; Priorität nur, wenn es gerade passt.</t>
  </si>
  <si>
    <t>Kommt, wenn man fragt, sagt aber ab oder lässt es auslaufen; vereinbart unzuverlässig neue Termine.</t>
  </si>
  <si>
    <t>Hält die meisten Zusagen; wenn es etwas kostet, schaffen wir trotzdem Raum; vereinbart prompt neu.</t>
  </si>
  <si>
    <t>Es gibt ein festes Ritual/einen festen Termin-Slot, der auch bei Aufwand eingehalten wird; „steht hinter mir“ ist sichtbar.</t>
  </si>
  <si>
    <t>Schwer zu organisieren; langsame Antworten; Absagen werden nicht neu vereinbart.</t>
  </si>
  <si>
    <t>Mäßige Reibung; Treffen kommen nach Erinnerungen schließlich zustande.</t>
  </si>
  <si>
    <t>Geringe Reibung; reaktionsschnell; Absagen werden schnell neu vereinbart.</t>
  </si>
  <si>
    <t>Proaktive Koordination; mehrere praktikable Modi (Spaziergang/Anruf/asynchron) machen Verabredungen leicht.</t>
  </si>
  <si>
    <t>Flach/auslaugend; steif; wenig „dirt time“ oder gute Gespräche.</t>
  </si>
  <si>
    <t>Gemischt; ein Thema zündet, andere versanden.</t>
  </si>
  <si>
    <t>Meist gesellig/spaßig/im Flow; gute Gespräche oder gemeinsames Tun fühlen sich natürlich an.</t>
  </si>
  <si>
    <t>Konstant lebendig; wir haben verlässlich goldene Gespräche oder belebendes gemeinsames Tun.</t>
  </si>
  <si>
    <t>Oft verfehlt/monologisiert; Ratschläge vor dem Zuhören; psychologische Sicherheit fraglich.</t>
  </si>
  <si>
    <t>Bemühung erkennbar, aber lückenhaft; manchmal tonal daneben oder verharmlosend.</t>
  </si>
  <si>
    <t>Fühlt sich zutreffend gesehen an; aktiv-konstruktive Antworten; Verletzlichkeit fühlt sich sicher an.</t>
  </si>
  <si>
    <t>Sehr aufmerksam und responsiv; merkt sich Nuancen; greift Themen bedacht wieder auf; Vertraulichkeit felsenfest.</t>
  </si>
  <si>
    <t>Dünne gemeinsame Geschichte; wenige erinnerungswürdige Episoden; keine neue gemeinsame Erinnerung in den letzten 2–3 Monaten.</t>
  </si>
  <si>
    <t>Einige gemeinsame Kapitel oder kürzlich eine frische Erinnerung.</t>
  </si>
  <si>
    <t>Reiche gemeinsame Geschichte und ein frisches Kapitel in den letzten 6–8 Wochen.</t>
  </si>
  <si>
    <t>Reiche gemeinsame Geschichte und zuletzt mehrere frische Kapitel; kleine Rituale/Traditionen sind lebendig.</t>
  </si>
  <si>
    <t>Deepened character (multi-domain or long-arc)</t>
  </si>
  <si>
    <t>No discernible imprint:</t>
  </si>
  <si>
    <t>time together is pleasant or practical, but you can’t name a choice, habit, or virtue standard that changed due to this tie.</t>
  </si>
  <si>
    <t>Nudge (single domain)</t>
  </si>
  <si>
    <t>one concrete change traceable to the tie (e.g., “since our talks I pause before reacting,” “I resumed weekly volunteering”). Change is recent or one-off.</t>
  </si>
  <si>
    <t>Sustained standard (one domain):</t>
  </si>
  <si>
    <t>a kept habit or clearer norm over several weeks (e.g., “kept a media curfew 6/8 weeks,” “now disclose mistakes promptly”).</t>
  </si>
  <si>
    <t>the tie has raised your bar across ≥2 domains (courage + honesty, generosity + patience), or left a recognisable long-arc imprint others would notice.</t>
  </si>
  <si>
    <t>No sharpening:</t>
  </si>
  <si>
    <t>conversations are fine but don’t alter how you frame problems; decisions unchanged.</t>
  </si>
  <si>
    <t>Some support in thinking:</t>
  </si>
  <si>
    <t>minor insight or reframing you used</t>
  </si>
  <si>
    <t>Reliable aid to thinking:</t>
  </si>
  <si>
    <t>You regularly leave clearer on next steps; drafts/decisions improve measurably (fewer reversals, faster choice, tighter argument).</t>
  </si>
  <si>
    <t>Shared discipline:</t>
  </si>
  <si>
    <t>you run repeatable practices (critique sessions, readings, checklists) that consistently elevate your reasoning or outputs; you adopt each other’s frameworks.</t>
  </si>
  <si>
    <t>ideas or plans are discussed but nothing started or completed together; skills unchanged.</t>
  </si>
  <si>
    <t>Light collaboration:</t>
  </si>
  <si>
    <t>one started artifact or sporadic feedback (e.g., a draft, small event help, code snippet, rehearsal). Note the artifact.</t>
  </si>
  <si>
    <t>Cadence + ship:</t>
  </si>
  <si>
    <t>a simple ritual (weekly check-in, co-work slot) leads to completed artifacts (blog posts, event run, prototype, piece performed) or visible skill gains (tool, technique) this season.</t>
  </si>
  <si>
    <t>Production engine:</t>
  </si>
  <si>
    <t>a sustained pipeline with higher quality or scope (joint project, exhibit, open-source release, report).</t>
  </si>
  <si>
    <t>Kein erkennbarer, auf diese Beziehung zurückzuführender Wandel (weder in letzter Zeit noch im langfristigen Verlauf).</t>
  </si>
  <si>
    <t>Klarer Anstoß in einem Aspekt (z. B. eine Gewohnheit ausprobiert, eine Entscheidung konkretisiert); ein Beispiel nennen.</t>
  </si>
  <si>
    <t>Anhaltender Einfluss in einem Aspekt oder leichtere Veränderungen über zwei Aspekte hinweg; Beispiele nennen.</t>
  </si>
  <si>
    <t>Wiederkehrende, dieser Beziehung zurechenbare Veränderungen in ≥ 2 Aspekten in dieser Phase oder ein tiefer langfristiger Abdruck (Identität/Standards/Arbeit);</t>
  </si>
  <si>
    <t>Kein erkennbarer Abdruck:</t>
  </si>
  <si>
    <t>Anstoß (einzelner Bereich)</t>
  </si>
  <si>
    <t>Dauerhafter Standard (ein Bereich):</t>
  </si>
  <si>
    <t>Vertiefte Charakterentwicklung (mehrere Bereiche oder langfristig)</t>
  </si>
  <si>
    <t>Keine gedankliche Schärfung:</t>
  </si>
  <si>
    <t>Etwas Unterstützung beim Denken:</t>
  </si>
  <si>
    <t>Verlässliche Unterstützung beim Denken:</t>
  </si>
  <si>
    <t>Gemeinsame Disziplin:</t>
  </si>
  <si>
    <t>Keine</t>
  </si>
  <si>
    <t>No collaboration</t>
  </si>
  <si>
    <t>Keine Zusammenarbeit</t>
  </si>
  <si>
    <t>Leichte Zusammenarbeit:</t>
  </si>
  <si>
    <t>Regelmäßiger Takt + Auslieferung:</t>
  </si>
  <si>
    <t>Produktionsmaschine</t>
  </si>
  <si>
    <t>Growth Character</t>
  </si>
  <si>
    <t>Growth Thinking</t>
  </si>
  <si>
    <t>Growth Creation</t>
  </si>
  <si>
    <t>R01</t>
  </si>
  <si>
    <t>R02</t>
  </si>
  <si>
    <t>R03</t>
  </si>
  <si>
    <t>R04</t>
  </si>
  <si>
    <t>R05</t>
  </si>
  <si>
    <t>R06</t>
  </si>
  <si>
    <t>R07</t>
  </si>
  <si>
    <t>R08</t>
  </si>
  <si>
    <t>R09</t>
  </si>
  <si>
    <t>R10</t>
  </si>
  <si>
    <t>R11</t>
  </si>
  <si>
    <t>R12</t>
  </si>
  <si>
    <t>R13</t>
  </si>
  <si>
    <t>R14</t>
  </si>
  <si>
    <t>R15</t>
  </si>
  <si>
    <t>R16</t>
  </si>
  <si>
    <t>R17</t>
  </si>
  <si>
    <t>R18</t>
  </si>
  <si>
    <t>R19</t>
  </si>
  <si>
    <t>R20</t>
  </si>
  <si>
    <t>R21</t>
  </si>
  <si>
    <t>Test11</t>
  </si>
  <si>
    <t>Test12</t>
  </si>
  <si>
    <t>Test13</t>
  </si>
  <si>
    <t>Test14</t>
  </si>
  <si>
    <t>Test15</t>
  </si>
  <si>
    <t>Test16</t>
  </si>
  <si>
    <t>Test17</t>
  </si>
  <si>
    <t>Test18</t>
  </si>
  <si>
    <t>Test19</t>
  </si>
  <si>
    <t>Test20</t>
  </si>
  <si>
    <t>Test21</t>
  </si>
  <si>
    <t xml:space="preserve"> Jüngere Schwester/jüngerer Bruder</t>
  </si>
  <si>
    <t xml:space="preserve"> Mutter</t>
  </si>
  <si>
    <t xml:space="preserve"> Heiliger &amp; Idol</t>
  </si>
  <si>
    <t xml:space="preserve"> Clown</t>
  </si>
  <si>
    <t xml:space="preserve"> Vater</t>
  </si>
  <si>
    <t xml:space="preserve"> Bester Freund:in</t>
  </si>
  <si>
    <t xml:space="preserve"> Horizonterweiterer:in</t>
  </si>
  <si>
    <t xml:space="preserve"> Cheerleader:in</t>
  </si>
  <si>
    <t xml:space="preserve"> Nachbar:in</t>
  </si>
  <si>
    <t xml:space="preserve"> Diskussionspartner:in</t>
  </si>
  <si>
    <t xml:space="preserve"> Coach</t>
  </si>
  <si>
    <t xml:space="preserve"> Mentor:in</t>
  </si>
  <si>
    <t xml:space="preserve"> Altfreund:in</t>
  </si>
  <si>
    <t xml:space="preserve"> Partner:in des besten Freundes/der besten Freundin</t>
  </si>
  <si>
    <t xml:space="preserve"> Kompliz:in</t>
  </si>
  <si>
    <t xml:space="preserve"> Vernetzer:in</t>
  </si>
  <si>
    <t xml:space="preserve"> Single-Freund:in</t>
  </si>
  <si>
    <t xml:space="preserve"> Draufgänger:in / schlechter Einfluss</t>
  </si>
  <si>
    <t xml:space="preserve"> Arbeitskumpel:in</t>
  </si>
  <si>
    <t xml:space="preserve"> Lauf-/Sportpartner:in</t>
  </si>
  <si>
    <t xml:space="preserve"> Begleiter:in</t>
  </si>
  <si>
    <t>Test22</t>
  </si>
  <si>
    <t>Test23</t>
  </si>
  <si>
    <t>Test24</t>
  </si>
  <si>
    <t>Test25</t>
  </si>
  <si>
    <t>In meinem Alltag habe ich mit Menschen zu tun, die ich im Allgemeinen mag.</t>
  </si>
  <si>
    <t>Ich habe im Allgemeinen genug Zeit, um meine sozialen Kontakte zu pflegen.</t>
  </si>
  <si>
    <t>Mir fehlt das Gefühl und die Freude am Zusammensein.</t>
  </si>
  <si>
    <t>Es gibt Menschen, um die ich mich kümmere und denen ich helfe.</t>
  </si>
  <si>
    <t>Es gibt Menschen, die mich und meine Gefühle gut verstehen.</t>
  </si>
  <si>
    <t>Meine Interessen und Ideen werden von anderen nicht geteilt.</t>
  </si>
  <si>
    <t>Ich habe kaum jemanden, der mich bei kleinen Fragen oder Alltagsaufgaben unterstützt.</t>
  </si>
  <si>
    <t>Ich habe im Allgemeinen genug Energie, um Familie und Freund\*innen zu treffen.</t>
  </si>
  <si>
    <t>Es gibt Menschen in meinem Umfeld, mit denen ich Dinge gestalten kann und die mich in meinen Leidenschaften herausfordern.</t>
  </si>
  <si>
    <t>Ich nehme am lokalen gesellschaftlichen Leben teil, in Vereinen, der Gemeinde oder der Nachbarschaft.</t>
  </si>
  <si>
    <t>Ich bin in einer romantischen Beziehung, in der ich mich wohl und gesehen fühle.</t>
  </si>
  <si>
    <t>Ich fühle mich manchmal von Fremden umgeben, mit denen ich keine Verbindung herstellen kann.</t>
  </si>
  <si>
    <t>Es gibt Menschen, die mich in meiner persönlichen Entwicklung herausfordern und unterstützen.</t>
  </si>
  <si>
    <t>Ich fühle mich von meinem Umfeld isoliert oder ignoriert.</t>
  </si>
  <si>
    <t>Es gibt Menschen, die mich mögen und das zeigen, z. B. durch eine Umarmung oder andere Gesten.</t>
  </si>
  <si>
    <t>Wenn es hart auf hart kommt, weiß ich, dass mich jemand unterstützen wird.</t>
  </si>
  <si>
    <t>Ich glaube, dass mein Leben und meine Aktivitäten Sinn haben.</t>
  </si>
  <si>
    <t>Trotz meines Bedürfnisses nach menschlicher Verbundenheit ist es mir wichtig, dass meine Unabhängigkeit und Privatsphäre respektiert werden.</t>
  </si>
  <si>
    <t>Mein soziales Umfeld teilt meine Werte und meinen kulturellen Hintergrund.</t>
  </si>
  <si>
    <t>Ich erlebe ein allgemeines Gefühl der Leere.</t>
  </si>
  <si>
    <t>Mir fehlen Menschen um mich herum.</t>
  </si>
  <si>
    <t>Ich fühle mich oft abgelehnt.</t>
  </si>
  <si>
    <t>Es gibt viele Menschen, auf die ich mich bei Problemen verlassen kann.</t>
  </si>
  <si>
    <t>Es gibt viele Menschen, denen ich vollkommen vertrauen kann.</t>
  </si>
  <si>
    <t>Es gibt genug Menschen, denen ich mich nahe fühle.</t>
  </si>
  <si>
    <t>Stimme überhaupt nicht zu</t>
  </si>
  <si>
    <t>Stimme nicht zu</t>
  </si>
  <si>
    <t>Weder Zustimmung noch Ablehnung</t>
  </si>
  <si>
    <t>Stimme zu</t>
  </si>
  <si>
    <t>Stimme voll und ganz zu</t>
  </si>
  <si>
    <t>NL01</t>
  </si>
  <si>
    <t>NL02</t>
  </si>
  <si>
    <t>NL03</t>
  </si>
  <si>
    <t>NL04</t>
  </si>
  <si>
    <t>NL05</t>
  </si>
  <si>
    <t>NL06</t>
  </si>
  <si>
    <t>NL07</t>
  </si>
  <si>
    <t>NL08</t>
  </si>
  <si>
    <t>NL09</t>
  </si>
  <si>
    <t>NL10</t>
  </si>
  <si>
    <t>NL11</t>
  </si>
  <si>
    <t>NL12</t>
  </si>
  <si>
    <t>NL13</t>
  </si>
  <si>
    <t>NL14</t>
  </si>
  <si>
    <t>NL15</t>
  </si>
  <si>
    <t>NL16</t>
  </si>
  <si>
    <t>NL17</t>
  </si>
  <si>
    <t>NL18</t>
  </si>
  <si>
    <t>NL19</t>
  </si>
  <si>
    <t>NL20</t>
  </si>
  <si>
    <t>NL21</t>
  </si>
  <si>
    <t>NL22</t>
  </si>
  <si>
    <t>NL23</t>
  </si>
  <si>
    <t>NL24</t>
  </si>
  <si>
    <t>NL25</t>
  </si>
  <si>
    <t>GrowthChar</t>
  </si>
  <si>
    <t>GrowthThink</t>
  </si>
  <si>
    <t>GrowthCreate</t>
  </si>
  <si>
    <t>FEAST</t>
  </si>
  <si>
    <t>G</t>
  </si>
  <si>
    <t>Mixed</t>
  </si>
  <si>
    <t>Good</t>
  </si>
  <si>
    <t>Strong</t>
  </si>
  <si>
    <t>Closed</t>
  </si>
  <si>
    <t>Patchy</t>
  </si>
  <si>
    <t>Clear</t>
  </si>
  <si>
    <t>Warm&amp;Guided</t>
  </si>
  <si>
    <t>Sporadic</t>
  </si>
  <si>
    <t>Regular</t>
  </si>
  <si>
    <t>None</t>
  </si>
  <si>
    <t>Excluding</t>
  </si>
  <si>
    <t>Uneven</t>
  </si>
  <si>
    <t>Fair&amp;open</t>
  </si>
  <si>
    <t>Sampling</t>
  </si>
  <si>
    <t>Completed</t>
  </si>
  <si>
    <t>New</t>
  </si>
  <si>
    <t>Settling</t>
  </si>
  <si>
    <t>Established</t>
  </si>
  <si>
    <t>Anchor</t>
  </si>
  <si>
    <t>Not my people</t>
  </si>
  <si>
    <t>Some repeats</t>
  </si>
  <si>
    <t>Bridging mix</t>
  </si>
  <si>
    <t>Not started</t>
  </si>
  <si>
    <t>Nearly there</t>
  </si>
  <si>
    <t>Decline for now</t>
  </si>
  <si>
    <t>Keep sampling</t>
  </si>
  <si>
    <t>Light join (show up sometimes)</t>
  </si>
  <si>
    <t>Join (make a simple commitment)</t>
  </si>
  <si>
    <t>Occasional (monthly-ish)</t>
  </si>
  <si>
    <t>Regular (most months)</t>
  </si>
  <si>
    <t>Weekly rhythm</t>
  </si>
  <si>
    <t>0 friends</t>
  </si>
  <si>
    <t>1–2 friends</t>
  </si>
  <si>
    <t>3–5 friends</t>
  </si>
  <si>
    <t>6+ friends</t>
  </si>
  <si>
    <t>Nicht meine Leute</t>
  </si>
  <si>
    <t>Gemischt</t>
  </si>
  <si>
    <t>Gut</t>
  </si>
  <si>
    <t>Stark</t>
  </si>
  <si>
    <t>Geschlossen</t>
  </si>
  <si>
    <t>Lückenhaft</t>
  </si>
  <si>
    <t>Klar</t>
  </si>
  <si>
    <t>Warm &amp; angeleitet</t>
  </si>
  <si>
    <t>Sporadisch</t>
  </si>
  <si>
    <t>Einige Wiederholungen</t>
  </si>
  <si>
    <t>Regelmäßig</t>
  </si>
  <si>
    <t>Ausgrenzend</t>
  </si>
  <si>
    <t>Unausgewogen</t>
  </si>
  <si>
    <t>Fair &amp; offen</t>
  </si>
  <si>
    <t>Brückenbildender Mix</t>
  </si>
  <si>
    <t>Nicht begonnen</t>
  </si>
  <si>
    <t>Ausprobieren</t>
  </si>
  <si>
    <t>Fast geschafft</t>
  </si>
  <si>
    <t>Abgeschlossen</t>
  </si>
  <si>
    <t>Vorerst ablehnen</t>
  </si>
  <si>
    <t>Weiter ausprobieren</t>
  </si>
  <si>
    <t>Lockerer Beitritt (manchmal dabei sein)</t>
  </si>
  <si>
    <t>Beitreten (eine einfache Zusage geben)</t>
  </si>
  <si>
    <t>Gelegentlich (etwa monatlich)</t>
  </si>
  <si>
    <t>Regelmäßig (in den meisten Monaten)</t>
  </si>
  <si>
    <t>Wöchentlicher Rhythmus</t>
  </si>
  <si>
    <t>Neu</t>
  </si>
  <si>
    <t>Im Einpendeln</t>
  </si>
  <si>
    <t>Etabliert</t>
  </si>
  <si>
    <t>Anker</t>
  </si>
  <si>
    <t>0 Freund*innen</t>
  </si>
  <si>
    <t>1–2 Freund*innen</t>
  </si>
  <si>
    <t>3–5 Freund*innen</t>
  </si>
  <si>
    <t>6+ Freund*innen</t>
  </si>
  <si>
    <t>Test 1</t>
  </si>
  <si>
    <t>Test 2</t>
  </si>
  <si>
    <t>Test 3</t>
  </si>
  <si>
    <t>Test 4</t>
  </si>
  <si>
    <t>Type</t>
  </si>
  <si>
    <t>TC01</t>
  </si>
  <si>
    <t>TC02</t>
  </si>
  <si>
    <t>TC03</t>
  </si>
  <si>
    <t>TC04</t>
  </si>
  <si>
    <t>Pub</t>
  </si>
  <si>
    <t>Sportsclub</t>
  </si>
  <si>
    <t>TC05</t>
  </si>
  <si>
    <t>TC06</t>
  </si>
  <si>
    <t>TC07</t>
  </si>
  <si>
    <t>TC08</t>
  </si>
  <si>
    <t>TC09</t>
  </si>
  <si>
    <t>TC10</t>
  </si>
  <si>
    <t>Library</t>
  </si>
  <si>
    <t>Company/Work</t>
  </si>
  <si>
    <t>Charity</t>
  </si>
  <si>
    <t>Religious Institution</t>
  </si>
  <si>
    <t>Social Community</t>
  </si>
  <si>
    <t>Place Name</t>
  </si>
  <si>
    <t>Fair Place &amp; Mixing</t>
  </si>
  <si>
    <t>Three Visit</t>
  </si>
  <si>
    <t>Tenure Score</t>
  </si>
  <si>
    <t>Friends Band</t>
  </si>
  <si>
    <t>Standort-ID</t>
  </si>
  <si>
    <t>Ortsname</t>
  </si>
  <si>
    <t>Typ</t>
  </si>
  <si>
    <t>Passung</t>
  </si>
  <si>
    <t>Offene Tür</t>
  </si>
  <si>
    <t>Begegnungsmotor</t>
  </si>
  <si>
    <t>Fairer Ort &amp; Durchmischung</t>
  </si>
  <si>
    <t>Drei-Besuche-Regel</t>
  </si>
  <si>
    <t>Beitritt</t>
  </si>
  <si>
    <t>Zeitanteil</t>
  </si>
  <si>
    <t>Freundezahl-Kategorie</t>
  </si>
  <si>
    <t>Unternehmen/Arbeitsplatz</t>
  </si>
  <si>
    <t>Sportverein</t>
  </si>
  <si>
    <t>Bibliothek</t>
  </si>
  <si>
    <t>Pub/Kneipe</t>
  </si>
  <si>
    <t>Soziale Community (Gemeinschaft)</t>
  </si>
  <si>
    <t>Wohltätigkeitsorganisation</t>
  </si>
  <si>
    <t>Religiöse Einrichtung</t>
  </si>
  <si>
    <t>GrowthCreat</t>
  </si>
  <si>
    <t>Gegenseitigkeit</t>
  </si>
  <si>
    <t>Fokus</t>
  </si>
  <si>
    <t>Engagement</t>
  </si>
  <si>
    <t>Einfühlung</t>
  </si>
  <si>
    <t>Terminplanung</t>
  </si>
  <si>
    <t>Wertschätzung</t>
  </si>
  <si>
    <t>Charakterentwicklung</t>
  </si>
  <si>
    <t>Rolle1</t>
  </si>
  <si>
    <t>Rolle2</t>
  </si>
  <si>
    <t>Gestaltung</t>
  </si>
  <si>
    <t>Denkeinfluss</t>
  </si>
  <si>
    <t>Frage</t>
  </si>
  <si>
    <t>Antwort</t>
  </si>
  <si>
    <t>Time Participation</t>
  </si>
  <si>
    <t>LocID</t>
  </si>
  <si>
    <t>NewGroups</t>
  </si>
  <si>
    <t>MUIntOnl</t>
  </si>
  <si>
    <t>Netzwerk (Kanäle &amp; Vielfalt schwacher Bindungen)</t>
  </si>
  <si>
    <t>Reisebudget (frei verfügbares Budget für Besuche)</t>
  </si>
  <si>
    <t>Gastfreundschaft (Fähigkeit, zu Hause zu empfangen)</t>
  </si>
  <si>
    <t>Fitness (Ausdauer für aktive Begegnungen)</t>
  </si>
  <si>
    <t>Gesundheit (wie verlässlich deine Gesundheit derzeit soziales Miteinander ermöglicht)</t>
  </si>
  <si>
    <t>Zeit (frei verfügbare Stunden für das Sozialleben)</t>
  </si>
  <si>
    <t>Kein Puffer:</t>
  </si>
  <si>
    <t>Eng:</t>
  </si>
  <si>
    <t>Stabil:</t>
  </si>
  <si>
    <t>Großzügig:</t>
  </si>
  <si>
    <t>Unstete Einschränkung:</t>
  </si>
  <si>
    <t>Fragil:</t>
  </si>
  <si>
    <t>Im Allgemeinen gut:</t>
  </si>
  <si>
    <t>Stark eingeschränkt:</t>
  </si>
  <si>
    <t>Niedrig:</t>
  </si>
  <si>
    <t>Mittel:</t>
  </si>
  <si>
    <t>Hoch:</t>
  </si>
  <si>
    <t>Kann nicht zu Hause bewirten:</t>
  </si>
  <si>
    <t>Mikro-Bewirtung:</t>
  </si>
  <si>
    <t>Kleine Bewirtung:</t>
  </si>
  <si>
    <t>Volle Bewirtung:</t>
  </si>
  <si>
    <t>Kein Budget:</t>
  </si>
  <si>
    <t>Bescheiden:</t>
  </si>
  <si>
    <t>Flexibel:</t>
  </si>
  <si>
    <t>Spärlich:</t>
  </si>
  <si>
    <t>Dünn:</t>
  </si>
  <si>
    <t>Gemischt:</t>
  </si>
  <si>
    <t>Vielfältig/Brücken bildend:</t>
  </si>
  <si>
    <t>Krise/Pflege/Arbeit lassen fast keine Zeit; Pläne werden oft verschoben.</t>
  </si>
  <si>
    <t>≤2 Std./Woche; Terminfindung schwierig; nur sehr kurze Treffen.</t>
  </si>
  <si>
    <t>\~2–5 Std./Woche; monatliche Rituale und ein Besuch in einer Gemeinschaft/Gruppe sind machbar.</t>
  </si>
  <si>
    <t>5+ Std./Woche; Kapazität für eine neue regelmäßige Verpflichtung.</t>
  </si>
  <si>
    <t>Akute Krankheit/Schub; das Haus zu verlassen ist unzuverlässig; Pläne werden oft abgesagt.</t>
  </si>
  <si>
    <t>Symptome/Müdigkeit erfordern strenges Pacing; nur wenig fordernde Treffen; Unvorhersehbarkeit.</t>
  </si>
  <si>
    <t>Gelegentliche Einbrüche; mit Pacing sind gewöhnliche Termine haltbar.</t>
  </si>
  <si>
    <t>Verlässliche Energie; wenige Einschränkungen bei Art und Zeitpunkt der Treffen.</t>
  </si>
  <si>
    <t>Kurzer Spaziergang/Stehen schwierig; aktive Treffen nicht machbar.</t>
  </si>
  <si>
    <t>Kurze, sanfte Aktivität ok; häufige Pausen; Treppen/Menschenmengen vermeiden.</t>
  </si>
  <si>
    <t>30–60 Min. Spaziergang oder leichter Sport ist in den meisten Wochen gut machbar.</t>
  </si>
  <si>
    <t>Mehrstündige Spaziergänge/Wanderungen/Sport sind angenehm; kann aktive Pläne vorschlagen.</t>
  </si>
  <si>
    <t>Raum/Regeln/Sicherheit machen Gastgebersein unpraktisch (inkl. Mitbewohner/Vermieter).</t>
  </si>
  <si>
    <t>Kaffee/ein Besuch kurz; keine Mahlzeiten/Übernachtung.</t>
  </si>
  <si>
    <t>Einfache Abendessen oder 2–4 Personen monatlich; Couch verfügbar.</t>
  </si>
  <si>
    <t>Gästezimmer oder regelmäßige Abendessen; Zuhause ist ein einladender Treffpunkt.</t>
  </si>
  <si>
    <t>Nur lokal; selbst finanzierte Reisen nicht möglich.</t>
  </si>
  <si>
    <t>ÖPNV/Kaffee; seltene Kurzfahrt innerhalb Stadt/Region.</t>
  </si>
  <si>
    <t>Monatlich Regionalzug/-bus möglich; gelegentlicher Flug selten.</t>
  </si>
  <si>
    <t>Mehrere Regionalreisen/Jahr; gelegentliche Flüge machbar.</t>
  </si>
  <si>
    <t>Keine aktiven Gruppen/Chats; wenige Bekannte.</t>
  </si>
  <si>
    <t>1–2 Kreise oder eine Online-Community; geringe Beteiligung.</t>
  </si>
  <si>
    <t>2–3 aktive Kreise; etwas thematische Vielfalt; Zugang zu Verteilerlisten/Chats.</t>
  </si>
  <si>
    <t>Mehrere Kreise über verschiedene soziale Gruppen; du kannst andere miteinander verbinden.</t>
  </si>
  <si>
    <t>Ich schicke Postkarten aus dem Urlaub.</t>
  </si>
  <si>
    <t>Ich verbringe ungefähr so viel Zeit mit Freunden und Familie wie mit Streaming, Internet und Fernsehen.</t>
  </si>
  <si>
    <t>Ich lade meine Freund*innen gelegentlich zum Mittag- oder Abendessen ein.</t>
  </si>
  <si>
    <t>Wenn ich mit meinen Freund*innen kommuniziere, versuche ich es möglichst reichhaltig zu gestalten und ihnen meine volle Aufmerksamkeit zu schenken.</t>
  </si>
  <si>
    <t>Ich verwende in der Kommunikation mit Freund*innen selten die Wörter „busy“&amp;beschäftigt und „toxic“&amp;toxisch.</t>
  </si>
  <si>
    <t>Ich erlaube Freund\*innen, mir Geschenke zu machen und mir Gefallen zu tun, auch wenn ich in dem Moment nicht erwidern kann.</t>
  </si>
  <si>
    <t>Ich probiere regelmäßig neue Gruppen aus.</t>
  </si>
  <si>
    <t>Ich bin bei Meetup, InterNations oder einer anderen App zur Zusammenführung von Menschen (kein Dating) registriert.</t>
  </si>
  <si>
    <t>NeedLon</t>
  </si>
  <si>
    <t>IGE1</t>
  </si>
  <si>
    <t>IGE2</t>
  </si>
  <si>
    <t>IGE3</t>
  </si>
  <si>
    <t>IGE4</t>
  </si>
  <si>
    <t>IGE5</t>
  </si>
  <si>
    <t>IGE6</t>
  </si>
  <si>
    <t>IGE7</t>
  </si>
  <si>
    <t>IGE8</t>
  </si>
  <si>
    <t>IGE9</t>
  </si>
  <si>
    <t>IGE10</t>
  </si>
  <si>
    <t>IGE11</t>
  </si>
  <si>
    <t>IGE12</t>
  </si>
  <si>
    <t>IGE13</t>
  </si>
  <si>
    <t>IGE14</t>
  </si>
  <si>
    <t>IGE15</t>
  </si>
  <si>
    <t>IGE16</t>
  </si>
  <si>
    <t>IGE17</t>
  </si>
  <si>
    <t>IGE18</t>
  </si>
  <si>
    <t>IGE19</t>
  </si>
  <si>
    <t>DeJong1</t>
  </si>
  <si>
    <t>DeJong2</t>
  </si>
  <si>
    <t>DeJong3</t>
  </si>
  <si>
    <t>DeJong4</t>
  </si>
  <si>
    <t>DeJong5</t>
  </si>
  <si>
    <t>DeJong6</t>
  </si>
  <si>
    <t>Gen</t>
  </si>
  <si>
    <t>Sup</t>
  </si>
  <si>
    <t>Sub</t>
  </si>
  <si>
    <t>ValuesPosNeg</t>
  </si>
  <si>
    <t>File</t>
  </si>
  <si>
    <t xml:space="preserve">It is important to me: </t>
  </si>
  <si>
    <t>To be understood by others close to me.</t>
  </si>
  <si>
    <t>To be supported in my daily life by others close to me.</t>
  </si>
  <si>
    <t>To be able to support others close to me in their daily life</t>
  </si>
  <si>
    <t xml:space="preserve">To be shown affection by others close to me </t>
  </si>
  <si>
    <t>To be able to enjoy time socialising</t>
  </si>
  <si>
    <t>To participate in social life in the community and neighbourhood</t>
  </si>
  <si>
    <t>To create things and collaborate with people close to me</t>
  </si>
  <si>
    <t>To develop in my personality and grow</t>
  </si>
  <si>
    <t>To have my privacy and independence respected</t>
  </si>
  <si>
    <t>Not important at all</t>
  </si>
  <si>
    <t>A little important</t>
  </si>
  <si>
    <t>-2 to 2</t>
  </si>
  <si>
    <t>0 to 3</t>
  </si>
  <si>
    <t>Important</t>
  </si>
  <si>
    <t>Very important</t>
  </si>
  <si>
    <t>Gar nicht wichtig</t>
  </si>
  <si>
    <t>Etwas wichtig</t>
  </si>
  <si>
    <t>Wichtig</t>
  </si>
  <si>
    <t>Sehr wichtig</t>
  </si>
  <si>
    <t>IGEN1</t>
  </si>
  <si>
    <t>IGEN2</t>
  </si>
  <si>
    <t>IGEN3</t>
  </si>
  <si>
    <t>IGEN4</t>
  </si>
  <si>
    <t>IGEN5</t>
  </si>
  <si>
    <t>IGEN6</t>
  </si>
  <si>
    <t>IGEN7</t>
  </si>
  <si>
    <t>IGEN8</t>
  </si>
  <si>
    <t>IGEN9</t>
  </si>
  <si>
    <t>Von mir nahestehenden Personen im Alltag unterstützt werden.</t>
  </si>
  <si>
    <t>Anderen nahestehenden Personen im Alltag Unterstützung bieten können.</t>
  </si>
  <si>
    <t>Von mir nahestehenden Personen Zuneigung gezeigt bekommen.</t>
  </si>
  <si>
    <t>Von mir nahestehenden Personen verstanden werden.</t>
  </si>
  <si>
    <t>Zeit mit anderen gesellig verbringen können.</t>
  </si>
  <si>
    <t>Am Gemeinschafts- und Nachbarschaftsleben teilnehmen.</t>
  </si>
  <si>
    <t>Dinge erschaffen und mit nahestehenden Personen zusammenarbeiten.</t>
  </si>
  <si>
    <t>Mich persönlich weiterentwickeln und wachsen.</t>
  </si>
  <si>
    <t>Dass meine Privatsphäre und Unabhängigkeit respektiert werden.</t>
  </si>
  <si>
    <t>Collaborator</t>
  </si>
  <si>
    <t>Kollaborateur</t>
  </si>
  <si>
    <t>R22</t>
  </si>
  <si>
    <t>TieStrength</t>
  </si>
  <si>
    <t>Jesus</t>
  </si>
  <si>
    <t>P</t>
  </si>
  <si>
    <t>q</t>
  </si>
  <si>
    <t>Lift</t>
  </si>
  <si>
    <t>T01</t>
  </si>
  <si>
    <t>T02</t>
  </si>
  <si>
    <t>T03</t>
  </si>
  <si>
    <t>Periods</t>
  </si>
  <si>
    <t>Loneliness</t>
  </si>
  <si>
    <t>Country</t>
  </si>
  <si>
    <t>Todo</t>
  </si>
  <si>
    <t>Does it answer if I have a community where I truly belong</t>
  </si>
  <si>
    <t>Second home</t>
  </si>
  <si>
    <t>Connectedness Family</t>
  </si>
  <si>
    <t>Connectedness Friends</t>
  </si>
  <si>
    <t>Connectedness communities</t>
  </si>
  <si>
    <t>Period Classification</t>
  </si>
  <si>
    <t>My ideal Friend</t>
  </si>
  <si>
    <t>FX_01</t>
  </si>
  <si>
    <t>FX_02</t>
  </si>
  <si>
    <t>FX_03</t>
  </si>
  <si>
    <t>FX_04</t>
  </si>
  <si>
    <t>FX_05</t>
  </si>
  <si>
    <t>FX_06</t>
  </si>
  <si>
    <t>FX_07</t>
  </si>
  <si>
    <t>FX_08</t>
  </si>
  <si>
    <t>FX_09</t>
  </si>
  <si>
    <t>FX_10</t>
  </si>
  <si>
    <t>FX_11</t>
  </si>
  <si>
    <t>FX_12</t>
  </si>
  <si>
    <t>FX_13</t>
  </si>
  <si>
    <t>FX_14</t>
  </si>
  <si>
    <t>FX_15</t>
  </si>
  <si>
    <t>FX_16</t>
  </si>
  <si>
    <t>FX_17</t>
  </si>
  <si>
    <t>FX_18</t>
  </si>
  <si>
    <t>FX_19</t>
  </si>
  <si>
    <t>FX_20</t>
  </si>
  <si>
    <t>FX_21</t>
  </si>
  <si>
    <t>FX_22</t>
  </si>
  <si>
    <t>FX_23</t>
  </si>
  <si>
    <t>FX_24</t>
  </si>
  <si>
    <t>FX_25</t>
  </si>
  <si>
    <t>FX_26</t>
  </si>
  <si>
    <t>FX_27</t>
  </si>
  <si>
    <t>FX_28</t>
  </si>
  <si>
    <t>FX_29</t>
  </si>
  <si>
    <t>FX_30</t>
  </si>
  <si>
    <t>FX_31</t>
  </si>
  <si>
    <t>FX_32</t>
  </si>
  <si>
    <t>FX_33</t>
  </si>
  <si>
    <t>FX_34</t>
  </si>
  <si>
    <t>FX_35</t>
  </si>
  <si>
    <t>FX_36</t>
  </si>
  <si>
    <t>FX_37</t>
  </si>
  <si>
    <t>FX_38</t>
  </si>
  <si>
    <t>FX_39</t>
  </si>
  <si>
    <t>FX_40</t>
  </si>
  <si>
    <t>FX_41</t>
  </si>
  <si>
    <t>FX_42</t>
  </si>
  <si>
    <t>FX_43</t>
  </si>
  <si>
    <t>FX_44</t>
  </si>
  <si>
    <t>FX_45</t>
  </si>
  <si>
    <t>FX_46</t>
  </si>
  <si>
    <t>FX_47</t>
  </si>
  <si>
    <t>FX_48</t>
  </si>
  <si>
    <t>FX_49</t>
  </si>
  <si>
    <t>FX_50</t>
  </si>
  <si>
    <t>My friend is peaceful and patient with people</t>
  </si>
  <si>
    <t>My friend sometimes is just there for me</t>
  </si>
  <si>
    <t>My friend is loyal to me and our friendship</t>
  </si>
  <si>
    <t>My friend both encourages and challenges me to achieve my potential</t>
  </si>
  <si>
    <t xml:space="preserve">My friend is hospitable and loves to invite me over </t>
  </si>
  <si>
    <t>My friend tries to help me however she/he can</t>
  </si>
  <si>
    <t>My friend is intelligent and curious of a lot of things</t>
  </si>
  <si>
    <t>My friend and I share interests and hobbies</t>
  </si>
  <si>
    <t>My friend makes our friendship a priority in his life</t>
  </si>
  <si>
    <t>My friend and I are equal to each other, differences in status and rank are irrelevant to us</t>
  </si>
  <si>
    <t>My friend is very considerate of other people</t>
  </si>
  <si>
    <t>My friend is fun and has a great humour</t>
  </si>
  <si>
    <t>My friend understands me on a deep level</t>
  </si>
  <si>
    <t>My friend provides me guidance in difficult situations / talks me through pros and cons</t>
  </si>
  <si>
    <t>My friend has lots of time</t>
  </si>
  <si>
    <t>My friend overall has a humble character</t>
  </si>
  <si>
    <t>My friend respects my privacy and independence</t>
  </si>
  <si>
    <t>My friend both gives and takes in our relationship</t>
  </si>
  <si>
    <t>My friend helps me practically in my life</t>
  </si>
  <si>
    <t>My friend supports me vocally and stands up for me when I am not there</t>
  </si>
  <si>
    <t>My friend is agreeable and easy to relate to</t>
  </si>
  <si>
    <t>My friend wishes me well / roots for me</t>
  </si>
  <si>
    <t>My friend is open and vulnerable with me</t>
  </si>
  <si>
    <t>My friend knows a lot of things and has a lot to say</t>
  </si>
  <si>
    <t>My friend and I have worked together on tasks, projects and interests</t>
  </si>
  <si>
    <t>My friend has a virtuous character</t>
  </si>
  <si>
    <t>My friend is a very positive person</t>
  </si>
  <si>
    <t>My friend is loving and affectionate with me</t>
  </si>
  <si>
    <t>My friend is well off - not worried about financial issues</t>
  </si>
  <si>
    <t>My friend and I have mutual beliefs and worldview</t>
  </si>
  <si>
    <t>My friend is proud of me and appreciates what I do</t>
  </si>
  <si>
    <t>I really enjoy the company of My friend</t>
  </si>
  <si>
    <t>I have changed in positive ways because of My friend</t>
  </si>
  <si>
    <t>My friend has lots of friends and a sizeable network</t>
  </si>
  <si>
    <t>My friend ist honest and authentic</t>
  </si>
  <si>
    <t>My friend and I have spent lots of time hanging out with each other</t>
  </si>
  <si>
    <t>My friend is generous with me</t>
  </si>
  <si>
    <t>My friend is healthy, fit and mobile</t>
  </si>
  <si>
    <t>My friend is reliable and consistent</t>
  </si>
  <si>
    <t>My friend and I share lots of common memories</t>
  </si>
  <si>
    <t>My friend and I have different beliefs and worldviews</t>
  </si>
  <si>
    <t>My friend is kind and warm with people</t>
  </si>
  <si>
    <t>My friend and I teach and/or learn from each other</t>
  </si>
  <si>
    <t>My friend is very accepting and tolerant of other people</t>
  </si>
  <si>
    <t>My friend is very energetic</t>
  </si>
  <si>
    <t>My friend and I are part of a circle of friends which he/she actively maintains</t>
  </si>
  <si>
    <t>My friend lives nearby</t>
  </si>
  <si>
    <t>I can express myself with my friend, who listens very well</t>
  </si>
  <si>
    <t>I can discover new interests, hobbies and topics through my interactions withmy friend</t>
  </si>
  <si>
    <t>I can trust my friend - he/she treats what I tell her/him in confidence</t>
  </si>
  <si>
    <t>Somewhat</t>
  </si>
  <si>
    <t>Ein bisschen wichtig</t>
  </si>
  <si>
    <t>FI_01</t>
  </si>
  <si>
    <t>FI_02</t>
  </si>
  <si>
    <t>FI_03</t>
  </si>
  <si>
    <t>FI_04</t>
  </si>
  <si>
    <t>FI_05</t>
  </si>
  <si>
    <t>FI_06</t>
  </si>
  <si>
    <t>FI_07</t>
  </si>
  <si>
    <t>FI_08</t>
  </si>
  <si>
    <t>FI_09</t>
  </si>
  <si>
    <t>FI_10</t>
  </si>
  <si>
    <t>FI_11</t>
  </si>
  <si>
    <t>FI_12</t>
  </si>
  <si>
    <t>FI_13</t>
  </si>
  <si>
    <t>FI_14</t>
  </si>
  <si>
    <t>FI_15</t>
  </si>
  <si>
    <t>FI_16</t>
  </si>
  <si>
    <t>FI_17</t>
  </si>
  <si>
    <t>FI_18</t>
  </si>
  <si>
    <t>FI_19</t>
  </si>
  <si>
    <t>FI_20</t>
  </si>
  <si>
    <t>FI_21</t>
  </si>
  <si>
    <t>FI_22</t>
  </si>
  <si>
    <t>FI_23</t>
  </si>
  <si>
    <t>FI_24</t>
  </si>
  <si>
    <t>FI_25</t>
  </si>
  <si>
    <t>FI_26</t>
  </si>
  <si>
    <t>FI_27</t>
  </si>
  <si>
    <t>FI_28</t>
  </si>
  <si>
    <t>FI_29</t>
  </si>
  <si>
    <t>FI_30</t>
  </si>
  <si>
    <t>FI_31</t>
  </si>
  <si>
    <t>FI_32</t>
  </si>
  <si>
    <t>FI_33</t>
  </si>
  <si>
    <t>FI_34</t>
  </si>
  <si>
    <t>FI_35</t>
  </si>
  <si>
    <t>FI_36</t>
  </si>
  <si>
    <t>FI_37</t>
  </si>
  <si>
    <t>FI_38</t>
  </si>
  <si>
    <t>FI_39</t>
  </si>
  <si>
    <t>FI_40</t>
  </si>
  <si>
    <t>FI_41</t>
  </si>
  <si>
    <t>FI_42</t>
  </si>
  <si>
    <t>FI_43</t>
  </si>
  <si>
    <t>FI_44</t>
  </si>
  <si>
    <t>FI_45</t>
  </si>
  <si>
    <t>FI_46</t>
  </si>
  <si>
    <t>FI_47</t>
  </si>
  <si>
    <t>FI_48</t>
  </si>
  <si>
    <t>FI_49</t>
  </si>
  <si>
    <t>FI_50</t>
  </si>
  <si>
    <t>Test26</t>
  </si>
  <si>
    <t>Test27</t>
  </si>
  <si>
    <t>Test28</t>
  </si>
  <si>
    <t>Test29</t>
  </si>
  <si>
    <t>Test30</t>
  </si>
  <si>
    <t>Test31</t>
  </si>
  <si>
    <t>Test32</t>
  </si>
  <si>
    <t>Test33</t>
  </si>
  <si>
    <t>Test34</t>
  </si>
  <si>
    <t>Test35</t>
  </si>
  <si>
    <t>Test36</t>
  </si>
  <si>
    <t>Test37</t>
  </si>
  <si>
    <t>Test38</t>
  </si>
  <si>
    <t>Test39</t>
  </si>
  <si>
    <t>Test40</t>
  </si>
  <si>
    <t>Test41</t>
  </si>
  <si>
    <t>Test42</t>
  </si>
  <si>
    <t>Test43</t>
  </si>
  <si>
    <t>Test44</t>
  </si>
  <si>
    <t>Test45</t>
  </si>
  <si>
    <t>Test46</t>
  </si>
  <si>
    <t>Test47</t>
  </si>
  <si>
    <t>Test48</t>
  </si>
  <si>
    <t>Test49</t>
  </si>
  <si>
    <t>Test50</t>
  </si>
  <si>
    <t>You are peaceful and patient with people.</t>
  </si>
  <si>
    <t xml:space="preserve">Du bist friedlich und geduldig mit Menschen.  </t>
  </si>
  <si>
    <t>You are sometimes just there for me.</t>
  </si>
  <si>
    <t xml:space="preserve">Manchmal bist du einfach nur für mich da.  </t>
  </si>
  <si>
    <t>You are loyal to me and our friendship.</t>
  </si>
  <si>
    <t xml:space="preserve">Du bist mir und unserer Freundschaft gegenüber loyal.  </t>
  </si>
  <si>
    <t>You both encourage and challenge me to achieve my potential.</t>
  </si>
  <si>
    <t xml:space="preserve">Du ermutigst und forderst mich zugleich, mein Potenzial zu entfalten.  </t>
  </si>
  <si>
    <t>You are hospitable and love to invite me over.</t>
  </si>
  <si>
    <t xml:space="preserve">Du bist gastfreundlich und lädst mich gerne zu dir ein.  </t>
  </si>
  <si>
    <t>You try to help me however you can</t>
  </si>
  <si>
    <t xml:space="preserve">Du versuchst mir zu helfen, wo immer du kannst.  </t>
  </si>
  <si>
    <t>You are intelligent and curious about a lot of things</t>
  </si>
  <si>
    <t xml:space="preserve">Du bist intelligent und neugierig auf viele Dinge.  </t>
  </si>
  <si>
    <t>You and I share interests and hobbies</t>
  </si>
  <si>
    <t xml:space="preserve">Du und ich teilen Interessen und Hobbys.  </t>
  </si>
  <si>
    <t>You make our friendship a priority in your life</t>
  </si>
  <si>
    <t xml:space="preserve">Du machst unsere Freundschaft zu einer Priorität in deinem Leben.  </t>
  </si>
  <si>
    <t>You and I are equal to each other; differences in status and rank are irrelevant to us</t>
  </si>
  <si>
    <t xml:space="preserve">Du und ich sind einander gleich; Unterschiede in Status und Rang sind für uns irrelevant.  </t>
  </si>
  <si>
    <t xml:space="preserve">You are very considerate of other people  </t>
  </si>
  <si>
    <t xml:space="preserve">Du bist sehr rücksichtsvoll gegenüber anderen Menschen.  </t>
  </si>
  <si>
    <t xml:space="preserve">You are fun and have a great sense of humour  </t>
  </si>
  <si>
    <t xml:space="preserve">Du bist lustig und hast einen großartigen Sinn für Humor.  </t>
  </si>
  <si>
    <t xml:space="preserve">You understand me on a deep level  </t>
  </si>
  <si>
    <t xml:space="preserve">Du verstehst mich auf einer tiefen Ebene.  </t>
  </si>
  <si>
    <t xml:space="preserve">You guide me in difficult situations and talk me through pros and cons  </t>
  </si>
  <si>
    <t xml:space="preserve">Du hilfst mir in schwierigen Situationen und sprichst mit mir über Vor- und Nachteile.  </t>
  </si>
  <si>
    <t xml:space="preserve">You have lots of time  </t>
  </si>
  <si>
    <t xml:space="preserve">Du hast viel Zeit.  </t>
  </si>
  <si>
    <t xml:space="preserve">You have a humble character overall  </t>
  </si>
  <si>
    <t xml:space="preserve">Du hast insgesamt einen bescheidenen Charakter.  </t>
  </si>
  <si>
    <t xml:space="preserve">You respect my privacy and independence  </t>
  </si>
  <si>
    <t xml:space="preserve">Du respektierst meine Privatsphäre und Unabhängigkeit.  </t>
  </si>
  <si>
    <t xml:space="preserve">You both give and take in our relationship  </t>
  </si>
  <si>
    <t xml:space="preserve">Du gibst und nimmst gleichermaßen in unserer Beziehung.  </t>
  </si>
  <si>
    <t xml:space="preserve">You help me practically in my life  </t>
  </si>
  <si>
    <t xml:space="preserve">Du hilfst mir ganz praktisch in meinem Leben.  </t>
  </si>
  <si>
    <t xml:space="preserve">You support me vocally and stand up for me when I am not there  </t>
  </si>
  <si>
    <t xml:space="preserve">Du unterstützt mich lautstark und stehst für mich ein, wenn ich nicht da bin.  </t>
  </si>
  <si>
    <t xml:space="preserve">You are agreeable and easy to relate to  </t>
  </si>
  <si>
    <t xml:space="preserve">Du bist umgänglich und leicht zugänglich.  </t>
  </si>
  <si>
    <t xml:space="preserve">You wish me well and root for me  </t>
  </si>
  <si>
    <t xml:space="preserve">Du wünschst mir Gutes und fieberst für mich mit  </t>
  </si>
  <si>
    <t xml:space="preserve">You are open and vulnerable with me  </t>
  </si>
  <si>
    <t xml:space="preserve">Du bist offen und verletzlich mit mir.  </t>
  </si>
  <si>
    <t xml:space="preserve">You know a lot of things and have a lot to say  </t>
  </si>
  <si>
    <t xml:space="preserve">Du weißt viel und hast viel zu sagen.  </t>
  </si>
  <si>
    <t xml:space="preserve">You and I have worked together on tasks, projects, and shared interests  </t>
  </si>
  <si>
    <t xml:space="preserve">Du und ich haben gemeinsam an Aufgaben, Projekten und gemeinsamen Interessen gearbeitet.  </t>
  </si>
  <si>
    <t xml:space="preserve">You have a virtuous character  </t>
  </si>
  <si>
    <t xml:space="preserve">Du hast einen tugendhaften Charakter.  </t>
  </si>
  <si>
    <t xml:space="preserve">You are a very positive person  </t>
  </si>
  <si>
    <t xml:space="preserve">Du bist eine sehr positive Person.  </t>
  </si>
  <si>
    <t xml:space="preserve">You are loving and affectionate with me  </t>
  </si>
  <si>
    <t xml:space="preserve">Du bist liebevoll und zeigst mir deine Zuneigung.  </t>
  </si>
  <si>
    <t xml:space="preserve">I can trust you – you treat what I tell you in confidence  </t>
  </si>
  <si>
    <t xml:space="preserve">Ich kann dir vertrauen – du behandelst das, was ich dir anvertraue, vertraulich.  </t>
  </si>
  <si>
    <t xml:space="preserve">You are well off – not worried about financial issues  </t>
  </si>
  <si>
    <t xml:space="preserve">Du bist wohlhabend – finanzielle Sorgen hast du keine.  </t>
  </si>
  <si>
    <t xml:space="preserve">You and I have mutual beliefs and a shared worldview  </t>
  </si>
  <si>
    <t xml:space="preserve">Du und ich teilen Überzeugungen und eine gemeinsame Weltanschauung.  </t>
  </si>
  <si>
    <t xml:space="preserve">You are proud of me and appreciate what I do  </t>
  </si>
  <si>
    <t xml:space="preserve">Du bist stolz auf mich und schätzt, was ich tue.  </t>
  </si>
  <si>
    <t xml:space="preserve">I really enjoy your company  </t>
  </si>
  <si>
    <t xml:space="preserve">Ich genieße deine Gesellschaft wirklich.  </t>
  </si>
  <si>
    <t xml:space="preserve">I have changed in positive ways because of you  </t>
  </si>
  <si>
    <t xml:space="preserve">Ich habe mich durch dich positiv verändert.  </t>
  </si>
  <si>
    <t xml:space="preserve">You have lots of friends and a sizeable network  </t>
  </si>
  <si>
    <t xml:space="preserve">Du hast viele Freunde und ein großes Netzwerk.  </t>
  </si>
  <si>
    <t xml:space="preserve">You are honest and authentic  </t>
  </si>
  <si>
    <t xml:space="preserve">Du bist ehrlich und authentisch.  </t>
  </si>
  <si>
    <t xml:space="preserve">I can discover new interests, hobbies, and topics through my interactions with you  </t>
  </si>
  <si>
    <t xml:space="preserve">Durch unsere Begegnungen entdecke ich neue Interessen, Hobbys und Themen.  </t>
  </si>
  <si>
    <t xml:space="preserve">You and I have spent lots of time hanging out with each other  </t>
  </si>
  <si>
    <t xml:space="preserve">Du und ich haben viel Zeit miteinander verbracht.  </t>
  </si>
  <si>
    <t xml:space="preserve">You are generous with me  </t>
  </si>
  <si>
    <t xml:space="preserve">Du bist großzügig zu mir.  </t>
  </si>
  <si>
    <t xml:space="preserve">You are healthy, fit, and mobile  </t>
  </si>
  <si>
    <t xml:space="preserve">Du bist gesund, fit und mobil.  </t>
  </si>
  <si>
    <t xml:space="preserve">You are reliable and consistent  </t>
  </si>
  <si>
    <t xml:space="preserve">Du bist zuverlässig und beständig.  </t>
  </si>
  <si>
    <t xml:space="preserve">You and I share lots of common memories  </t>
  </si>
  <si>
    <t xml:space="preserve">Du und ich teilen viele gemeinsame Erinnerungen.  </t>
  </si>
  <si>
    <t xml:space="preserve">You and I have different beliefs and worldviews  </t>
  </si>
  <si>
    <t xml:space="preserve">Du und ich haben unterschiedliche Überzeugungen und Weltanschauungen.  </t>
  </si>
  <si>
    <t xml:space="preserve">You are kind and warm with people  </t>
  </si>
  <si>
    <t xml:space="preserve">Du bist freundlich und herzlich zu Menschen.  </t>
  </si>
  <si>
    <t xml:space="preserve">You and I teach and/or learn from each other  </t>
  </si>
  <si>
    <t xml:space="preserve">Du und ich lehren einander und lernen voneinander.  </t>
  </si>
  <si>
    <t xml:space="preserve">You are very accepting and tolerant of other people  </t>
  </si>
  <si>
    <t xml:space="preserve">Du bist sehr offen und tolerant gegenüber anderen Menschen.  </t>
  </si>
  <si>
    <t xml:space="preserve">You are very energetic  </t>
  </si>
  <si>
    <t xml:space="preserve">Du bist sehr energiegeladen.  </t>
  </si>
  <si>
    <t xml:space="preserve">I can express myself with you, and you listen very well  </t>
  </si>
  <si>
    <t xml:space="preserve">Ich kann mich bei dir ausdrücken, und du hörst mir wirklich gut zu.  </t>
  </si>
  <si>
    <t xml:space="preserve">You and I are part of a circle of friends that you actively maintain  </t>
  </si>
  <si>
    <t xml:space="preserve">Du und ich sind Teil eines Freundeskreises, den du aktiv pflegst.  </t>
  </si>
  <si>
    <t xml:space="preserve">You live nearby  </t>
  </si>
  <si>
    <t xml:space="preserve">Du wohnst in der Nähe.  </t>
  </si>
  <si>
    <t>Mein:e Freund:in ist friedlich und geduldig im Umgang mit anderen.</t>
  </si>
  <si>
    <t>Mein:e Freund:in ist freundlich und warmherzig gegenüber anderen.</t>
  </si>
  <si>
    <t>Mein:e Freund:in ist mir und unserer Freundschaft gegenüber loyal.</t>
  </si>
  <si>
    <t>Mein:e Freund:in ermutigt mich und fordert mich zugleich heraus, mein Potenzial zu entfalten.</t>
  </si>
  <si>
    <t>Mein:e Freund:in ist gastfreundlich und lädt mich gerne zu sich ein.</t>
  </si>
  <si>
    <t>Mein:e Freund:in ist eine sehr positive Person.</t>
  </si>
  <si>
    <t>Mein:e Freund:in ist intelligent und neugierig auf viele Dinge.</t>
  </si>
  <si>
    <t>Mein:e Freund:in und ich teilen Interessen und Hobbys.</t>
  </si>
  <si>
    <t>Mein:e Freund:in unterstützt mich lautstark und verteidigt mich, wenn ich nicht anwesend bin.</t>
  </si>
  <si>
    <t>Mein:e Freund:in und ich sind gleichgestellt; Unterschiede in Status und Rang spielen für uns keine Rolle.</t>
  </si>
  <si>
    <t>Mein:e Freund:in ist sehr rücksichtsvoll gegenüber anderen Menschen.</t>
  </si>
  <si>
    <t>Mein:e Freund:in besitzt einen tugendhaften Charakter.</t>
  </si>
  <si>
    <t>Mein:e Freund:in versteht mich auf einer tiefen Ebene.</t>
  </si>
  <si>
    <t>Mein:e Freund:in gibt mir Orientierung in schwierigen Situationen und bespricht mit mir Vor- und Nachteile.</t>
  </si>
  <si>
    <t>Mein:e Freund:in und ich haben unterschiedliche Überzeugungen und Weltanschauungen.</t>
  </si>
  <si>
    <t>Mein:e Freund:in hat insgesamt einen bescheidenen Charakter.</t>
  </si>
  <si>
    <t>Mein:e Freund:in respektiert meine Privatsphäre und Unabhängigkeit.</t>
  </si>
  <si>
    <t>Mein:e Freund:in gibt und nimmt gleichermaßen in unserer Beziehung.</t>
  </si>
  <si>
    <t>Mein:e Freund:in unterstützt mich praktisch in meinem Leben.</t>
  </si>
  <si>
    <t>Mein:e Freund:in betrachtet unsere Freundschaft als Priorität in ihrem/seinem Leben.</t>
  </si>
  <si>
    <t>Mein:e Freund:in ist umgänglich und leicht zugänglich.</t>
  </si>
  <si>
    <t>Mein:e Freund:in wünscht mir das Beste und fiebert für mich mit.</t>
  </si>
  <si>
    <t>Mein:e Freund:in ist offen und verletzlich im Umgang mit mir.</t>
  </si>
  <si>
    <t>Mein:e Freund:in ist manchmal einfach nur für mich da.</t>
  </si>
  <si>
    <t>Mein:e Freund:in hat viel Zeit.</t>
  </si>
  <si>
    <t>Mein:e Freund:in ist lustig und hat großartigen Humor.</t>
  </si>
  <si>
    <t>Mein:e Freund:in versucht mir auf jede erdenkliche Weise zu helfen.</t>
  </si>
  <si>
    <t>Mein:e Freund:in ist liebevoll und zärtlich im Umgang mit mir.</t>
  </si>
  <si>
    <t>Mein:e Freund:in eröffnet mir durch unsere Interaktionen neue Interessen, Hobbys und Themen.</t>
  </si>
  <si>
    <t>Mein:e Freund:in ist wohlhabend – finanzielle Sorgen hat sie/er nicht.</t>
  </si>
  <si>
    <t>Mein:e Freund:in ist sehr energiegeladen.</t>
  </si>
  <si>
    <t>Mein:e Freund:in ist stolz auf mich und schätzt, was ich tue.</t>
  </si>
  <si>
    <t>Mein:e Freund:in ist jemand, deren/dessen Gesellschaft ich wirklich sehr genieße.</t>
  </si>
  <si>
    <t>Mein:e Freund:in hat dazu beigetragen, dass ich mich auf positive Weise verändert habe.</t>
  </si>
  <si>
    <t>Mein:e Freund:in hat viele Freunde und ein großes Netzwerk.</t>
  </si>
  <si>
    <t>Mein:e Freund:in ist ehrlich und authentisch.</t>
  </si>
  <si>
    <t>Mein:e Freund:in ist vertrauenswürdig – was ich ihr/ihm im Vertrauen sage, behandelt sie/er vertraulich.</t>
  </si>
  <si>
    <t>Mein:e Freund:in und ich haben viel Zeit miteinander verbracht.</t>
  </si>
  <si>
    <t>Mein:e Freund:in ist großzügig zu mir.</t>
  </si>
  <si>
    <t>Mein:e Freund:in ist gesund, fit und mobil.</t>
  </si>
  <si>
    <t>Mein:e Freund:in ist zuverlässig und beständig.</t>
  </si>
  <si>
    <t>Mein:e Freund:in und ich teilen viele gemeinsame Erinnerungen.</t>
  </si>
  <si>
    <t>Mein:e Freund:in und ich haben gemeinsam an Aufgaben, Projekten und Interessen gearbeitet.</t>
  </si>
  <si>
    <t>Mein:e Freund:in und ich lehren und/oder lernen voneinander.</t>
  </si>
  <si>
    <t>Mein:e Freund:in weiß sehr viel und hat viel zu erzählen.</t>
  </si>
  <si>
    <t>Mein:e Freund:in ist sehr aufgeschlossen und tolerant gegenüber anderen Menschen.</t>
  </si>
  <si>
    <t>Mein:e Freund:in und ich teilen gemeinsame Überzeugungen und eine ähnliche Weltanschauung.</t>
  </si>
  <si>
    <t>Mein:e Freund:in hört sehr gut zu – bei ihr/ihm kann ich mich frei ausdrücken.</t>
  </si>
  <si>
    <t>Mein:e Freund:in und ich sind Teil eines Freundeskreises, den sie/er aktiv pflegt.</t>
  </si>
  <si>
    <t>Mein:e Freund:in wohnt in der Nähe.</t>
  </si>
  <si>
    <t>Roster</t>
  </si>
  <si>
    <t>Communities</t>
  </si>
  <si>
    <t>FEAST+G</t>
  </si>
  <si>
    <t>Belonging</t>
  </si>
  <si>
    <t>Zugehörigkeit</t>
  </si>
  <si>
    <t>Mitgliedslänge</t>
  </si>
  <si>
    <t>Authenticity</t>
  </si>
  <si>
    <t>Authentizität</t>
  </si>
  <si>
    <t>I don’t feel safe showing who I am</t>
  </si>
  <si>
    <t>I have to be selective</t>
  </si>
  <si>
    <t>I can be myself in certain moments</t>
  </si>
  <si>
    <t>I feel fully seen and accepted here</t>
  </si>
  <si>
    <t>Cautious</t>
  </si>
  <si>
    <t>Selective</t>
  </si>
  <si>
    <t>Mostly myself</t>
  </si>
  <si>
    <t>Fully myself</t>
  </si>
  <si>
    <t>Vorsichtig</t>
  </si>
  <si>
    <t>Wählerisch</t>
  </si>
  <si>
    <t>Allgemein authentisch</t>
  </si>
  <si>
    <t>Völlig ich selber</t>
  </si>
  <si>
    <t>Fading</t>
  </si>
  <si>
    <t>Verblassend</t>
  </si>
  <si>
    <t>Participation</t>
  </si>
  <si>
    <t>Teilnahmeart</t>
  </si>
  <si>
    <t>Description</t>
  </si>
  <si>
    <t>Casual Contributor</t>
  </si>
  <si>
    <t>Active Member</t>
  </si>
  <si>
    <t>I contribute regularly and feel it matters</t>
  </si>
  <si>
    <t>Core Shaper</t>
  </si>
  <si>
    <t>I help steer the group; I feel recognized and invested</t>
  </si>
  <si>
    <t xml:space="preserve"> spectators only; gatekept roles, I don’t participate or contribute</t>
  </si>
  <si>
    <t xml:space="preserve"> ad-hoc help; I help occasionally, but don’t feel ownership</t>
  </si>
  <si>
    <t>Gelegentlicher Mitwirkender</t>
  </si>
  <si>
    <t>Aktives Mitglied</t>
  </si>
  <si>
    <t>Kerngestalter</t>
  </si>
  <si>
    <t>Viele Treffensgelegenheiten</t>
  </si>
  <si>
    <t>Many encounter opportunities</t>
  </si>
  <si>
    <t>BestQuality</t>
  </si>
  <si>
    <t>Test 5</t>
  </si>
  <si>
    <t>Acquaintance</t>
  </si>
  <si>
    <t>Friend</t>
  </si>
  <si>
    <t>Good Friend</t>
  </si>
  <si>
    <t>Bekannter</t>
  </si>
  <si>
    <t>Freund:in</t>
  </si>
  <si>
    <t>Gute:r Freund:in</t>
  </si>
  <si>
    <t>Beste:r Freund:in</t>
  </si>
  <si>
    <t>Current TS</t>
  </si>
  <si>
    <t>NeedsLon</t>
  </si>
  <si>
    <t>ResourcesHabits</t>
  </si>
  <si>
    <t>Period</t>
  </si>
  <si>
    <t>Optional</t>
  </si>
  <si>
    <t>I_as_friend</t>
  </si>
  <si>
    <t>Must</t>
  </si>
  <si>
    <t>Informational</t>
  </si>
  <si>
    <t>Engaged</t>
  </si>
  <si>
    <t>Frequent contact, mutual support, emotionally close</t>
  </si>
  <si>
    <t>Steady rhythm, shared history, moderate depth</t>
  </si>
  <si>
    <t>Warm Dormant</t>
  </si>
  <si>
    <t>Infrequent contact, but emotional closeness and easy reactivation</t>
  </si>
  <si>
    <t>Frozen</t>
  </si>
  <si>
    <t>On pause due to external factors (e.g. distance), no recent contact, but intent remains positive</t>
  </si>
  <si>
    <t>Contact and emotional bond are gradually declining, no intentional pause</t>
  </si>
  <si>
    <t>Stalled</t>
  </si>
  <si>
    <t>One-sided effort, unresolved ambiguity, ambivalence</t>
  </si>
  <si>
    <t>Ghosted</t>
  </si>
  <si>
    <t>One party abruptly cuts off without closure</t>
  </si>
  <si>
    <t>Ruptured</t>
  </si>
  <si>
    <t>Overt conflict or betrayal led to end</t>
  </si>
  <si>
    <t>Exited</t>
  </si>
  <si>
    <t>Relationship ended with mutual acknowledgment (amicable or painful)</t>
  </si>
  <si>
    <t>Recast</t>
  </si>
  <si>
    <t>Friend is now only a weak tie or acquaintance (voluntary downgrade)</t>
  </si>
  <si>
    <t>The friendship is dormant or paused, but there's no emotional or behavioral withdrawal by either side. It's just how things are.</t>
  </si>
  <si>
    <t>I stepped back or let things fade, intentionally or circumstantially.</t>
  </si>
  <si>
    <t>I withdrew (partly for self-protection), but still feel sad, confused, or unresolved.</t>
  </si>
  <si>
    <t>The other person stepped back, and I noticed the gap, but it didn’t feel deeply hurtful.</t>
  </si>
  <si>
    <t>I felt rejected, ghosted, or abruptly deprioritized by the other person.</t>
  </si>
  <si>
    <t>Life just moved on. No one really pulled back. It faded neutrally or rhythmically.</t>
  </si>
  <si>
    <t>No disengagement</t>
  </si>
  <si>
    <t>I initiated distance</t>
  </si>
  <si>
    <t>I disengaged and felt hurt</t>
  </si>
  <si>
    <t>They initiated distance</t>
  </si>
  <si>
    <t>They disengaged and it hurt</t>
  </si>
  <si>
    <t>Mutual / natural drift</t>
  </si>
  <si>
    <t>Test 6</t>
  </si>
  <si>
    <t>AL10</t>
  </si>
  <si>
    <t>AL01</t>
  </si>
  <si>
    <t>AL02</t>
  </si>
  <si>
    <t>AL03</t>
  </si>
  <si>
    <t>AL04</t>
  </si>
  <si>
    <t>AL05</t>
  </si>
  <si>
    <t>AL06</t>
  </si>
  <si>
    <t>AL07</t>
  </si>
  <si>
    <t>AL08</t>
  </si>
  <si>
    <t>AL09</t>
  </si>
  <si>
    <t>Would like to reconnect</t>
  </si>
  <si>
    <t>Desire to reconnect</t>
  </si>
  <si>
    <t>Absolutely not</t>
  </si>
  <si>
    <t>Maybe, but not necessary</t>
  </si>
  <si>
    <t>Overall yes</t>
  </si>
  <si>
    <t>Definitely yes</t>
  </si>
  <si>
    <t>Gar nicht</t>
  </si>
  <si>
    <t>Nicht</t>
  </si>
  <si>
    <t>Eigentlich schon</t>
  </si>
  <si>
    <t>Absolut</t>
  </si>
  <si>
    <t>NR</t>
  </si>
  <si>
    <t>Not relevant</t>
  </si>
  <si>
    <t>Nicht relevant</t>
  </si>
  <si>
    <t>Separation</t>
  </si>
  <si>
    <t>Best quality</t>
  </si>
  <si>
    <t>ResT</t>
  </si>
  <si>
    <t>ResHe</t>
  </si>
  <si>
    <t>ResFi</t>
  </si>
  <si>
    <t>ResHos</t>
  </si>
  <si>
    <t>ResTrav</t>
  </si>
  <si>
    <t>ResNet</t>
  </si>
  <si>
    <t>HabPC</t>
  </si>
  <si>
    <t>HabTS</t>
  </si>
  <si>
    <t>HabHosp</t>
  </si>
  <si>
    <t>HabLay</t>
  </si>
  <si>
    <t>Ich habe mich bei alten Freunden von mir gemeldet</t>
  </si>
  <si>
    <t>HabRecRust</t>
  </si>
  <si>
    <t>HabBusyToxic</t>
  </si>
  <si>
    <t>HabGiftsAllow</t>
  </si>
  <si>
    <t>SS01</t>
  </si>
  <si>
    <t>SS02</t>
  </si>
  <si>
    <t>I initiate conversations with unfamiliar people in public settings.</t>
  </si>
  <si>
    <t>Anticipating a social event (e.g., a party) stresses me for days beforehand.</t>
  </si>
  <si>
    <t>I listen attentively and avoid interrupting.</t>
  </si>
  <si>
    <t>I maintain comfortable eye contact during conversations.</t>
  </si>
  <si>
    <t>When I feel overwhelmed, I tend to withdraw from social contact or avoid events.</t>
  </si>
  <si>
    <t>I allocate time and have sufficient energy each week for friends and socializing.</t>
  </si>
  <si>
    <t>I handle disagreements directly and respectfully rather than staying silent.</t>
  </si>
  <si>
    <t>I am sensitive to social rejection and can interpret ambiguity as disinterest.</t>
  </si>
  <si>
    <t>I adapt my communication style to connect with different people and contexts.</t>
  </si>
  <si>
    <t>I feel comfortable speaking up in groups.</t>
  </si>
  <si>
    <t>SS03</t>
  </si>
  <si>
    <t>SS04</t>
  </si>
  <si>
    <t>SS05</t>
  </si>
  <si>
    <t>SS06</t>
  </si>
  <si>
    <t>SS07</t>
  </si>
  <si>
    <t>SS08</t>
  </si>
  <si>
    <t>SS09</t>
  </si>
  <si>
    <t>SS10</t>
  </si>
  <si>
    <t>Ich beginne Gespräche mit mir unbekannten Personen in öffentlichen Situationen.</t>
  </si>
  <si>
    <t>Die Aussicht auf eine gesellschaftliche Veranstaltung (z. B. eine Party) stresst mich schon Tage im Voraus.</t>
  </si>
  <si>
    <t>Ich höre aufmerksam zu und vermeide es, andere zu unterbrechen.</t>
  </si>
  <si>
    <t>Ich halte in Gesprächen einen angenehmen Blickkontakt.</t>
  </si>
  <si>
    <t>Wenn ich mich überfordert fühle, ziehe ich mich tendenziell aus sozialen Kontakten zurück oder meide Veranstaltungen.</t>
  </si>
  <si>
    <t>Ich plane jede Woche Zeit ein und habe genügend Energie für Freunde und soziale Kontakte.</t>
  </si>
  <si>
    <t>Ich spreche Meinungsverschiedenheiten direkt und respektvoll an, statt zu schweigen.</t>
  </si>
  <si>
    <t>Ich reagiere empfindlich auf soziale Zurückweisung und kann Mehrdeutigkeit als Desinteresse interpretieren.</t>
  </si>
  <si>
    <t>Ich passe meinen Kommunikationsstil an, um mit verschiedenen Menschen und in unterschiedlichen Kontexten in Verbindung zu kommen.</t>
  </si>
  <si>
    <t>Ich fühle mich wohl dabei, mich in Gruppen zu Wort zu melden.</t>
  </si>
  <si>
    <t>T04</t>
  </si>
  <si>
    <t>T05</t>
  </si>
  <si>
    <t>T06</t>
  </si>
  <si>
    <t>T07</t>
  </si>
  <si>
    <t>T08</t>
  </si>
  <si>
    <t>T09</t>
  </si>
  <si>
    <t>T10</t>
  </si>
  <si>
    <t>T11</t>
  </si>
  <si>
    <t>T12</t>
  </si>
  <si>
    <t>T13</t>
  </si>
  <si>
    <t>T14</t>
  </si>
  <si>
    <t>T15</t>
  </si>
  <si>
    <t>T16</t>
  </si>
  <si>
    <t>T17</t>
  </si>
  <si>
    <t>T18</t>
  </si>
  <si>
    <t>T19</t>
  </si>
  <si>
    <t>T20</t>
  </si>
  <si>
    <t>Primary School (ISCED 1).</t>
  </si>
  <si>
    <t>Primary</t>
  </si>
  <si>
    <t>Lower Secondary / Early Teens (ISCED 2).</t>
  </si>
  <si>
    <t>Upper Secondary / Late Teens (ISCED 3, incl. sixth form/Abitur).</t>
  </si>
  <si>
    <t>Post-school bridge (0–2 yrs): gap/service/language year/entrance prep.</t>
  </si>
  <si>
    <t>Transition</t>
  </si>
  <si>
    <t>University degree studies (ISCED 6–8; Bachelor/Master/Doctorate).</t>
  </si>
  <si>
    <r>
      <t>Uni</t>
    </r>
    <r>
      <rPr>
        <sz val="11"/>
        <color theme="1"/>
        <rFont val="Aptos Narrow"/>
        <family val="2"/>
        <scheme val="minor"/>
      </rPr>
      <t xml:space="preserve"> </t>
    </r>
  </si>
  <si>
    <t>Early/active retirement (“Third Age,” pre-frailty).</t>
  </si>
  <si>
    <t>Primary care for adult/elder/ill partner (dominant life role, ≥3 months).</t>
  </si>
  <si>
    <t>Caregiving</t>
  </si>
  <si>
    <t>Family formation phase: pregnancy/adoption → youngest child ≈0–5; includes parental leave.</t>
  </si>
  <si>
    <t>Major switch/reskilling/entrepreneurship/startup; or return to study for career change.</t>
  </si>
  <si>
    <t>Career consolidation/growth in a field (beyond first job).</t>
  </si>
  <si>
    <t>Career</t>
  </si>
  <si>
    <t>First full-time employment period (≈0–4 yrs in labor market).</t>
  </si>
  <si>
    <t>Vocational training/apprenticeship/tertiary short-cycle (ISCED 3–5, vocational).</t>
  </si>
  <si>
    <t>Training</t>
  </si>
  <si>
    <t>Per01</t>
  </si>
  <si>
    <t>Per02</t>
  </si>
  <si>
    <t>Per03</t>
  </si>
  <si>
    <t>Per04</t>
  </si>
  <si>
    <t>Per05</t>
  </si>
  <si>
    <t>Per06</t>
  </si>
  <si>
    <t>Per07</t>
  </si>
  <si>
    <t>Per08</t>
  </si>
  <si>
    <t>Per09</t>
  </si>
  <si>
    <t>Per10</t>
  </si>
  <si>
    <t>Per11</t>
  </si>
  <si>
    <t>Per12</t>
  </si>
  <si>
    <r>
      <t>Lower Sec</t>
    </r>
    <r>
      <rPr>
        <sz val="11"/>
        <color theme="1"/>
        <rFont val="Aptos Narrow"/>
        <family val="2"/>
        <scheme val="minor"/>
      </rPr>
      <t xml:space="preserve"> </t>
    </r>
  </si>
  <si>
    <r>
      <t>Upper Sec</t>
    </r>
    <r>
      <rPr>
        <sz val="11"/>
        <color theme="1"/>
        <rFont val="Aptos Narrow"/>
        <family val="2"/>
        <scheme val="minor"/>
      </rPr>
      <t xml:space="preserve"> </t>
    </r>
  </si>
  <si>
    <t>First Job</t>
  </si>
  <si>
    <t>Career Pivot</t>
  </si>
  <si>
    <t>Family Build</t>
  </si>
  <si>
    <t>Retire Early</t>
  </si>
  <si>
    <t>Grundschule</t>
  </si>
  <si>
    <t>Sekundarstufe I</t>
  </si>
  <si>
    <t>Sekundarstufe II</t>
  </si>
  <si>
    <t>Übergangsphase</t>
  </si>
  <si>
    <t>Uni</t>
  </si>
  <si>
    <t>Ausbildung</t>
  </si>
  <si>
    <t>Berufseinstieg</t>
  </si>
  <si>
    <t>Karriere</t>
  </si>
  <si>
    <t>Karrierewechsel</t>
  </si>
  <si>
    <t>Familiengründung</t>
  </si>
  <si>
    <t>Pflegeverantwortung</t>
  </si>
  <si>
    <t>Früher Ruhestand</t>
  </si>
  <si>
    <t>Grundschule (ISCED 1).</t>
  </si>
  <si>
    <t>Sekundarstufe I (frühe Teenagerjahre) (ISCED 2).</t>
  </si>
  <si>
    <t>Sekundarstufe II (späte Teenagerjahre) (ISCED 3, inkl. Oberstufe/Abitur).</t>
  </si>
  <si>
    <t>Brückenphase nach der Schule (0–2 Jahre): Gap-/Freiwilligendienst, Sprachjahr, Studien-/Ausbildungsvorbereitung.</t>
  </si>
  <si>
    <t>Hochschulstudium (ISCED 6–8; Bachelor/Master/Promotion).</t>
  </si>
  <si>
    <t>Berufsausbildung/Lehre/tertiärer Kurzzyklus (ISCED 3–5, beruflich ausgerichtet).</t>
  </si>
  <si>
    <t>Erste Vollzeit-Erwerbsphase (≈0–4 Jahre im Arbeitsmarkt).</t>
  </si>
  <si>
    <t>Berufliche Konsolidierung und Wachstum in einem Fachgebiet (über den Berufseinstieg hinaus).</t>
  </si>
  <si>
    <t>Größerer Wechsel/Umschulung/Unternehmertum/Startup; oder Rückkehr ins Studium zur beruflichen Neuorientierung.</t>
  </si>
  <si>
    <t>Phase der Familiengründung: Schwangerschaft/Adoption → jüngstes Kind ≈0–5; umfasst Elternzeit.</t>
  </si>
  <si>
    <t>Hauptpflege für erwachsene/ältere/erkrankte Angehörige oder Partner (dominante Lebensrolle, ≥3 Monate).</t>
  </si>
  <si>
    <t>Früher/aktiver Ruhestand („Drittes Lebensalter“, vor Gebrechlichkeit).</t>
  </si>
  <si>
    <t>Test 7</t>
  </si>
  <si>
    <t>Test 8</t>
  </si>
  <si>
    <t>Test 9</t>
  </si>
  <si>
    <t>Test 10</t>
  </si>
  <si>
    <t>Test 11</t>
  </si>
  <si>
    <t>Test 12</t>
  </si>
  <si>
    <t>Schule B</t>
  </si>
  <si>
    <t>Schule A</t>
  </si>
  <si>
    <t>Orientierungsstufe</t>
  </si>
  <si>
    <t>Well connected</t>
  </si>
  <si>
    <t>Mostly connected</t>
  </si>
  <si>
    <t>Intermittently lonely</t>
  </si>
  <si>
    <t>Often lonely</t>
  </si>
  <si>
    <t>Chronically lonely</t>
  </si>
  <si>
    <t>Gut verbunden</t>
  </si>
  <si>
    <t>Überwiegend verbunden</t>
  </si>
  <si>
    <t>Zeitweise einsam</t>
  </si>
  <si>
    <t>Häufig einsam</t>
  </si>
  <si>
    <t>Chronisch einsam</t>
  </si>
  <si>
    <t>Åland Islands</t>
  </si>
  <si>
    <t>ALA</t>
  </si>
  <si>
    <t>AX</t>
  </si>
  <si>
    <t>Zimbabwe</t>
  </si>
  <si>
    <t>ZWE</t>
  </si>
  <si>
    <t>ZW</t>
  </si>
  <si>
    <t>Zambia</t>
  </si>
  <si>
    <t>ZMB</t>
  </si>
  <si>
    <t>ZM</t>
  </si>
  <si>
    <t>Yemen</t>
  </si>
  <si>
    <t>YEM</t>
  </si>
  <si>
    <t>YE</t>
  </si>
  <si>
    <t>Western Sahara</t>
  </si>
  <si>
    <t>ESH</t>
  </si>
  <si>
    <t>EH</t>
  </si>
  <si>
    <t>Wallis and Futuna</t>
  </si>
  <si>
    <t>WLF</t>
  </si>
  <si>
    <t>WF</t>
  </si>
  <si>
    <t>Virgin Islands (U.S.)</t>
  </si>
  <si>
    <t>VIR</t>
  </si>
  <si>
    <t>VI</t>
  </si>
  <si>
    <t>Virgin Islands (British)</t>
  </si>
  <si>
    <t>VGB</t>
  </si>
  <si>
    <t>VG</t>
  </si>
  <si>
    <t>Viet Nam</t>
  </si>
  <si>
    <t>VNM</t>
  </si>
  <si>
    <t>VN</t>
  </si>
  <si>
    <t>Venezuela (Bolivarian Republic of)</t>
  </si>
  <si>
    <t>VEN</t>
  </si>
  <si>
    <t>VE</t>
  </si>
  <si>
    <t>Vanuatu</t>
  </si>
  <si>
    <t>VUT</t>
  </si>
  <si>
    <t>VU</t>
  </si>
  <si>
    <t>Uzbekistan</t>
  </si>
  <si>
    <t>UZB</t>
  </si>
  <si>
    <t>UZ</t>
  </si>
  <si>
    <t>Uruguay</t>
  </si>
  <si>
    <t>URY</t>
  </si>
  <si>
    <t>UY</t>
  </si>
  <si>
    <t>United States of America (the)</t>
  </si>
  <si>
    <t>USA</t>
  </si>
  <si>
    <t>US</t>
  </si>
  <si>
    <t>United States Minor Outlying Islands (the)</t>
  </si>
  <si>
    <t>UMI</t>
  </si>
  <si>
    <t>UM</t>
  </si>
  <si>
    <t>United Kingdom of Great Britain and Northern Ireland (the)</t>
  </si>
  <si>
    <t>GBR</t>
  </si>
  <si>
    <t>GB</t>
  </si>
  <si>
    <t>United Arab Emirates (the)</t>
  </si>
  <si>
    <t>ARE</t>
  </si>
  <si>
    <t>AE</t>
  </si>
  <si>
    <t>Ukraine</t>
  </si>
  <si>
    <t>UKR</t>
  </si>
  <si>
    <t>UA</t>
  </si>
  <si>
    <t>Uganda</t>
  </si>
  <si>
    <t>UGA</t>
  </si>
  <si>
    <t>UG</t>
  </si>
  <si>
    <t>Tuvalu</t>
  </si>
  <si>
    <t>TUV</t>
  </si>
  <si>
    <t>TV</t>
  </si>
  <si>
    <t>Turks and Caicos Islands (the)</t>
  </si>
  <si>
    <t>TCA</t>
  </si>
  <si>
    <t>TC</t>
  </si>
  <si>
    <t>Turkmenistan</t>
  </si>
  <si>
    <t>TKM</t>
  </si>
  <si>
    <t>TM</t>
  </si>
  <si>
    <t>Turkey</t>
  </si>
  <si>
    <t>TUR</t>
  </si>
  <si>
    <t>TR</t>
  </si>
  <si>
    <t>Tunisia</t>
  </si>
  <si>
    <t>TUN</t>
  </si>
  <si>
    <t>TN</t>
  </si>
  <si>
    <t>Trinidad and Tobago</t>
  </si>
  <si>
    <t>TTO</t>
  </si>
  <si>
    <t>TT</t>
  </si>
  <si>
    <t>Tonga</t>
  </si>
  <si>
    <t>TON</t>
  </si>
  <si>
    <t>TO</t>
  </si>
  <si>
    <t>Tokelau</t>
  </si>
  <si>
    <t>TKL</t>
  </si>
  <si>
    <t>TK</t>
  </si>
  <si>
    <t>Togo</t>
  </si>
  <si>
    <t>TGO</t>
  </si>
  <si>
    <t>TG</t>
  </si>
  <si>
    <t>Timor-Leste</t>
  </si>
  <si>
    <t>TLS</t>
  </si>
  <si>
    <t>TL</t>
  </si>
  <si>
    <t>Thailand</t>
  </si>
  <si>
    <t>THA</t>
  </si>
  <si>
    <t>TH</t>
  </si>
  <si>
    <t>Tanzania, United Republic of</t>
  </si>
  <si>
    <t>TZA</t>
  </si>
  <si>
    <t>TZ</t>
  </si>
  <si>
    <t>Tajikistan</t>
  </si>
  <si>
    <t>TJK</t>
  </si>
  <si>
    <t>TJ</t>
  </si>
  <si>
    <t>Taiwan (Province of China)</t>
  </si>
  <si>
    <t>TWN</t>
  </si>
  <si>
    <t>TW</t>
  </si>
  <si>
    <t>Syrian Arab Republic</t>
  </si>
  <si>
    <t>SYR</t>
  </si>
  <si>
    <t>SY</t>
  </si>
  <si>
    <t>Switzerland</t>
  </si>
  <si>
    <t>CHE</t>
  </si>
  <si>
    <t>CH</t>
  </si>
  <si>
    <t>Sweden</t>
  </si>
  <si>
    <t>SWE</t>
  </si>
  <si>
    <t>SE</t>
  </si>
  <si>
    <t>Svalbard and Jan Mayen</t>
  </si>
  <si>
    <t>SJM</t>
  </si>
  <si>
    <t>SJ</t>
  </si>
  <si>
    <t>Suriname</t>
  </si>
  <si>
    <t>SUR</t>
  </si>
  <si>
    <t>SR</t>
  </si>
  <si>
    <t>Sudan (the)</t>
  </si>
  <si>
    <t>SDN</t>
  </si>
  <si>
    <t>SD</t>
  </si>
  <si>
    <t>Sri Lanka</t>
  </si>
  <si>
    <t>LKA</t>
  </si>
  <si>
    <t>LK</t>
  </si>
  <si>
    <t>Spain</t>
  </si>
  <si>
    <t>ESP</t>
  </si>
  <si>
    <t>South Sudan</t>
  </si>
  <si>
    <t>SSD</t>
  </si>
  <si>
    <t>SS</t>
  </si>
  <si>
    <t>South Georgia and the South Sandwich Islands</t>
  </si>
  <si>
    <t>SGS</t>
  </si>
  <si>
    <t>GS</t>
  </si>
  <si>
    <t>South Africa</t>
  </si>
  <si>
    <t>ZAF</t>
  </si>
  <si>
    <t>ZA</t>
  </si>
  <si>
    <t>Somalia</t>
  </si>
  <si>
    <t>SOM</t>
  </si>
  <si>
    <t>SO</t>
  </si>
  <si>
    <t>Solomon Islands</t>
  </si>
  <si>
    <t>SLB</t>
  </si>
  <si>
    <t>SB</t>
  </si>
  <si>
    <t>Slovenia</t>
  </si>
  <si>
    <t>SVN</t>
  </si>
  <si>
    <t>SI</t>
  </si>
  <si>
    <t>Slovakia</t>
  </si>
  <si>
    <t>SVK</t>
  </si>
  <si>
    <t>SK</t>
  </si>
  <si>
    <t>Sint Maarten (Dutch part)</t>
  </si>
  <si>
    <t>SXM</t>
  </si>
  <si>
    <t>SX</t>
  </si>
  <si>
    <t>Singapore</t>
  </si>
  <si>
    <t>SGP</t>
  </si>
  <si>
    <t>SG</t>
  </si>
  <si>
    <t>Sierra Leone</t>
  </si>
  <si>
    <t>SLE</t>
  </si>
  <si>
    <t>SL</t>
  </si>
  <si>
    <t>Seychelles</t>
  </si>
  <si>
    <t>SYC</t>
  </si>
  <si>
    <t>SC</t>
  </si>
  <si>
    <t>Serbia</t>
  </si>
  <si>
    <t>SRB</t>
  </si>
  <si>
    <t>RS</t>
  </si>
  <si>
    <t>Senegal</t>
  </si>
  <si>
    <t>SEN</t>
  </si>
  <si>
    <t>SN</t>
  </si>
  <si>
    <t>Saudi Arabia</t>
  </si>
  <si>
    <t>SAU</t>
  </si>
  <si>
    <t>SA</t>
  </si>
  <si>
    <t>Sao Tome and Principe</t>
  </si>
  <si>
    <t>STP</t>
  </si>
  <si>
    <t>ST</t>
  </si>
  <si>
    <t>San Marino</t>
  </si>
  <si>
    <t>SMR</t>
  </si>
  <si>
    <t>SM</t>
  </si>
  <si>
    <t>Samoa</t>
  </si>
  <si>
    <t>WSM</t>
  </si>
  <si>
    <t>WS</t>
  </si>
  <si>
    <t>Saint Vincent and the Grenadines</t>
  </si>
  <si>
    <t>VCT</t>
  </si>
  <si>
    <t>VC</t>
  </si>
  <si>
    <t>Saint Pierre and Miquelon</t>
  </si>
  <si>
    <t>SPM</t>
  </si>
  <si>
    <t>PM</t>
  </si>
  <si>
    <t>Saint Martin (French part)</t>
  </si>
  <si>
    <t>MAF</t>
  </si>
  <si>
    <t>MF</t>
  </si>
  <si>
    <t>Saint Lucia</t>
  </si>
  <si>
    <t>LCA</t>
  </si>
  <si>
    <t>LC</t>
  </si>
  <si>
    <t>Saint Kitts and Nevis</t>
  </si>
  <si>
    <t>KNA</t>
  </si>
  <si>
    <t>KN</t>
  </si>
  <si>
    <t>Saint Helena, Ascension and Tristan da Cunha</t>
  </si>
  <si>
    <t>SHN</t>
  </si>
  <si>
    <t>SH</t>
  </si>
  <si>
    <t>Saint Barthélemy</t>
  </si>
  <si>
    <t>BLM</t>
  </si>
  <si>
    <t>BL</t>
  </si>
  <si>
    <t>Réunion</t>
  </si>
  <si>
    <t>REU</t>
  </si>
  <si>
    <t>RE</t>
  </si>
  <si>
    <t>Rwanda</t>
  </si>
  <si>
    <t>RWA</t>
  </si>
  <si>
    <t>RW</t>
  </si>
  <si>
    <t>Russian Federation (the)</t>
  </si>
  <si>
    <t>RUS</t>
  </si>
  <si>
    <t>RU</t>
  </si>
  <si>
    <t>Romania</t>
  </si>
  <si>
    <t>ROU</t>
  </si>
  <si>
    <t>RO</t>
  </si>
  <si>
    <t>Republic of North Macedonia</t>
  </si>
  <si>
    <t>MKD</t>
  </si>
  <si>
    <t>MK</t>
  </si>
  <si>
    <t>Qatar</t>
  </si>
  <si>
    <t>QAT</t>
  </si>
  <si>
    <t>QA</t>
  </si>
  <si>
    <t>Puerto Rico</t>
  </si>
  <si>
    <t>PRI</t>
  </si>
  <si>
    <t>PR</t>
  </si>
  <si>
    <t>Portugal</t>
  </si>
  <si>
    <t>PRT</t>
  </si>
  <si>
    <t>PT</t>
  </si>
  <si>
    <t>Poland</t>
  </si>
  <si>
    <t>POL</t>
  </si>
  <si>
    <t>PL</t>
  </si>
  <si>
    <t>Pitcairn</t>
  </si>
  <si>
    <t>PCN</t>
  </si>
  <si>
    <t>PN</t>
  </si>
  <si>
    <t>Philippines (the)</t>
  </si>
  <si>
    <t>PHL</t>
  </si>
  <si>
    <t>PH</t>
  </si>
  <si>
    <t>Peru</t>
  </si>
  <si>
    <t>PER</t>
  </si>
  <si>
    <t>PE</t>
  </si>
  <si>
    <t>Paraguay</t>
  </si>
  <si>
    <t>PRY</t>
  </si>
  <si>
    <t>PY</t>
  </si>
  <si>
    <t>Papua New Guinea</t>
  </si>
  <si>
    <t>PNG</t>
  </si>
  <si>
    <t>PG</t>
  </si>
  <si>
    <t>Panama</t>
  </si>
  <si>
    <t>PAN</t>
  </si>
  <si>
    <t>PA</t>
  </si>
  <si>
    <t>Palestine, State of</t>
  </si>
  <si>
    <t>PSE</t>
  </si>
  <si>
    <t>PS</t>
  </si>
  <si>
    <t>Palau</t>
  </si>
  <si>
    <t>PLW</t>
  </si>
  <si>
    <t>PW</t>
  </si>
  <si>
    <t>Pakistan</t>
  </si>
  <si>
    <t>PAK</t>
  </si>
  <si>
    <t>PK</t>
  </si>
  <si>
    <t>Oman</t>
  </si>
  <si>
    <t>OMN</t>
  </si>
  <si>
    <t>OM</t>
  </si>
  <si>
    <t>Norway</t>
  </si>
  <si>
    <t>NOR</t>
  </si>
  <si>
    <t>NO</t>
  </si>
  <si>
    <t>Northern Mariana Islands (the)</t>
  </si>
  <si>
    <t>MNP</t>
  </si>
  <si>
    <t>MP</t>
  </si>
  <si>
    <t>Norfolk Island</t>
  </si>
  <si>
    <t>NFK</t>
  </si>
  <si>
    <t>NF</t>
  </si>
  <si>
    <t>Niue</t>
  </si>
  <si>
    <t>NIU</t>
  </si>
  <si>
    <t>NU</t>
  </si>
  <si>
    <t>Nigeria</t>
  </si>
  <si>
    <t>NGA</t>
  </si>
  <si>
    <t>NG</t>
  </si>
  <si>
    <t>Niger (the)</t>
  </si>
  <si>
    <t>NER</t>
  </si>
  <si>
    <t>NE</t>
  </si>
  <si>
    <t>Nicaragua</t>
  </si>
  <si>
    <t>NIC</t>
  </si>
  <si>
    <t>NI</t>
  </si>
  <si>
    <t>New Zealand</t>
  </si>
  <si>
    <t>NZL</t>
  </si>
  <si>
    <t>NZ</t>
  </si>
  <si>
    <t>New Caledonia</t>
  </si>
  <si>
    <t>NCL</t>
  </si>
  <si>
    <t>NC</t>
  </si>
  <si>
    <t>Netherlands (the)</t>
  </si>
  <si>
    <t>NLD</t>
  </si>
  <si>
    <t>NL</t>
  </si>
  <si>
    <t>Nepal</t>
  </si>
  <si>
    <t>NPL</t>
  </si>
  <si>
    <t>NP</t>
  </si>
  <si>
    <t>Nauru</t>
  </si>
  <si>
    <t>NRU</t>
  </si>
  <si>
    <t>Namibia</t>
  </si>
  <si>
    <t>NAM</t>
  </si>
  <si>
    <t>NA</t>
  </si>
  <si>
    <t>Myanmar</t>
  </si>
  <si>
    <t>MMR</t>
  </si>
  <si>
    <t>MM</t>
  </si>
  <si>
    <t>Mozambique</t>
  </si>
  <si>
    <t>MOZ</t>
  </si>
  <si>
    <t>MZ</t>
  </si>
  <si>
    <t>Morocco</t>
  </si>
  <si>
    <t>MAR</t>
  </si>
  <si>
    <t>MA</t>
  </si>
  <si>
    <t>Montserrat</t>
  </si>
  <si>
    <t>MSR</t>
  </si>
  <si>
    <t>MS</t>
  </si>
  <si>
    <t>Montenegro</t>
  </si>
  <si>
    <t>MNE</t>
  </si>
  <si>
    <t>ME</t>
  </si>
  <si>
    <t>Mongolia</t>
  </si>
  <si>
    <t>MNG</t>
  </si>
  <si>
    <t>MN</t>
  </si>
  <si>
    <t>Monaco</t>
  </si>
  <si>
    <t>MCO</t>
  </si>
  <si>
    <t>MC</t>
  </si>
  <si>
    <t>Moldova (the Republic of)</t>
  </si>
  <si>
    <t>MDA</t>
  </si>
  <si>
    <t>MD</t>
  </si>
  <si>
    <t>Micronesia (Federated States of)</t>
  </si>
  <si>
    <t>FSM</t>
  </si>
  <si>
    <t>FM</t>
  </si>
  <si>
    <t>Mexico</t>
  </si>
  <si>
    <t>MEX</t>
  </si>
  <si>
    <t>MX</t>
  </si>
  <si>
    <t>Mayotte</t>
  </si>
  <si>
    <t>MYT</t>
  </si>
  <si>
    <t>YT</t>
  </si>
  <si>
    <t>Mauritius</t>
  </si>
  <si>
    <t>MUS</t>
  </si>
  <si>
    <t>MU</t>
  </si>
  <si>
    <t>Mauritania</t>
  </si>
  <si>
    <t>MRT</t>
  </si>
  <si>
    <t>MR</t>
  </si>
  <si>
    <t>Martinique</t>
  </si>
  <si>
    <t>MTQ</t>
  </si>
  <si>
    <t>MQ</t>
  </si>
  <si>
    <t>Marshall Islands (the)</t>
  </si>
  <si>
    <t>MHL</t>
  </si>
  <si>
    <t>MH</t>
  </si>
  <si>
    <t>Malta</t>
  </si>
  <si>
    <t>MLT</t>
  </si>
  <si>
    <t>MT</t>
  </si>
  <si>
    <t>Mali</t>
  </si>
  <si>
    <t>MLI</t>
  </si>
  <si>
    <t>ML</t>
  </si>
  <si>
    <t>Maldives</t>
  </si>
  <si>
    <t>MDV</t>
  </si>
  <si>
    <t>MV</t>
  </si>
  <si>
    <t>Malaysia</t>
  </si>
  <si>
    <t>MYS</t>
  </si>
  <si>
    <t>MY</t>
  </si>
  <si>
    <t>Malawi</t>
  </si>
  <si>
    <t>MWI</t>
  </si>
  <si>
    <t>MW</t>
  </si>
  <si>
    <t>Madagascar</t>
  </si>
  <si>
    <t>MDG</t>
  </si>
  <si>
    <t>MG</t>
  </si>
  <si>
    <t>Macao</t>
  </si>
  <si>
    <t>MAC</t>
  </si>
  <si>
    <t>MO</t>
  </si>
  <si>
    <t>Luxembourg</t>
  </si>
  <si>
    <t>LUX</t>
  </si>
  <si>
    <t>LU</t>
  </si>
  <si>
    <t>Lithuania</t>
  </si>
  <si>
    <t>LTU</t>
  </si>
  <si>
    <t>LT</t>
  </si>
  <si>
    <t>Liechtenstein</t>
  </si>
  <si>
    <t>LIE</t>
  </si>
  <si>
    <t>LI</t>
  </si>
  <si>
    <t>Libya</t>
  </si>
  <si>
    <t>LBY</t>
  </si>
  <si>
    <t>LY</t>
  </si>
  <si>
    <t>Liberia</t>
  </si>
  <si>
    <t>LBR</t>
  </si>
  <si>
    <t>LR</t>
  </si>
  <si>
    <t>Lesotho</t>
  </si>
  <si>
    <t>LSO</t>
  </si>
  <si>
    <t>LS</t>
  </si>
  <si>
    <t>Lebanon</t>
  </si>
  <si>
    <t>LBN</t>
  </si>
  <si>
    <t>LB</t>
  </si>
  <si>
    <t>Latvia</t>
  </si>
  <si>
    <t>LVA</t>
  </si>
  <si>
    <t>LV</t>
  </si>
  <si>
    <t>Lao People's Democratic Republic (the)</t>
  </si>
  <si>
    <t>LAO</t>
  </si>
  <si>
    <t>LA</t>
  </si>
  <si>
    <t>Kyrgyzstan</t>
  </si>
  <si>
    <t>KGZ</t>
  </si>
  <si>
    <t>KG</t>
  </si>
  <si>
    <t>Kuwait</t>
  </si>
  <si>
    <t>KWT</t>
  </si>
  <si>
    <t>KW</t>
  </si>
  <si>
    <t>Korea (the Republic of)</t>
  </si>
  <si>
    <t>KOR</t>
  </si>
  <si>
    <t>KR</t>
  </si>
  <si>
    <t>Korea (the Democratic People's Republic of)</t>
  </si>
  <si>
    <t>PRK</t>
  </si>
  <si>
    <t>KP</t>
  </si>
  <si>
    <t>Kiribati</t>
  </si>
  <si>
    <t>KIR</t>
  </si>
  <si>
    <t>KI</t>
  </si>
  <si>
    <t>Kenya</t>
  </si>
  <si>
    <t>KEN</t>
  </si>
  <si>
    <t>KE</t>
  </si>
  <si>
    <t>Kazakhstan</t>
  </si>
  <si>
    <t>KAZ</t>
  </si>
  <si>
    <t>KZ</t>
  </si>
  <si>
    <t>Jordan</t>
  </si>
  <si>
    <t>JOR</t>
  </si>
  <si>
    <t>JO</t>
  </si>
  <si>
    <t>Jersey</t>
  </si>
  <si>
    <t>JEY</t>
  </si>
  <si>
    <t>JE</t>
  </si>
  <si>
    <t>Japan</t>
  </si>
  <si>
    <t>JPN</t>
  </si>
  <si>
    <t>JP</t>
  </si>
  <si>
    <t>Jamaica</t>
  </si>
  <si>
    <t>JAM</t>
  </si>
  <si>
    <t>JM</t>
  </si>
  <si>
    <t>Italy</t>
  </si>
  <si>
    <t>ITA</t>
  </si>
  <si>
    <t>IT</t>
  </si>
  <si>
    <t>Israel</t>
  </si>
  <si>
    <t>ISR</t>
  </si>
  <si>
    <t>IL</t>
  </si>
  <si>
    <t>Isle of Man</t>
  </si>
  <si>
    <t>IMN</t>
  </si>
  <si>
    <t>IM</t>
  </si>
  <si>
    <t>Ireland</t>
  </si>
  <si>
    <t>IRL</t>
  </si>
  <si>
    <t>IE</t>
  </si>
  <si>
    <t>Iraq</t>
  </si>
  <si>
    <t>IRQ</t>
  </si>
  <si>
    <t>IQ</t>
  </si>
  <si>
    <t>Iran (Islamic Republic of)</t>
  </si>
  <si>
    <t>IRN</t>
  </si>
  <si>
    <t>IR</t>
  </si>
  <si>
    <t>Indonesia</t>
  </si>
  <si>
    <t>IDN</t>
  </si>
  <si>
    <t>ID</t>
  </si>
  <si>
    <t>India</t>
  </si>
  <si>
    <t>IND</t>
  </si>
  <si>
    <t>IN</t>
  </si>
  <si>
    <t>Iceland</t>
  </si>
  <si>
    <t>ISL</t>
  </si>
  <si>
    <t>IS</t>
  </si>
  <si>
    <t>Hungary</t>
  </si>
  <si>
    <t>HUN</t>
  </si>
  <si>
    <t>HU</t>
  </si>
  <si>
    <t>Hong Kong</t>
  </si>
  <si>
    <t>HKG</t>
  </si>
  <si>
    <t>HK</t>
  </si>
  <si>
    <t>Honduras</t>
  </si>
  <si>
    <t>HND</t>
  </si>
  <si>
    <t>HN</t>
  </si>
  <si>
    <t>Holy See (the)</t>
  </si>
  <si>
    <t>VAT</t>
  </si>
  <si>
    <t>VA</t>
  </si>
  <si>
    <t>Heard Island and McDonald Islands</t>
  </si>
  <si>
    <t>HMD</t>
  </si>
  <si>
    <t>HM</t>
  </si>
  <si>
    <t>Haiti</t>
  </si>
  <si>
    <t>HTI</t>
  </si>
  <si>
    <t>HT</t>
  </si>
  <si>
    <t>Guyana</t>
  </si>
  <si>
    <t>GUY</t>
  </si>
  <si>
    <t>GY</t>
  </si>
  <si>
    <t>Guinea-Bissau</t>
  </si>
  <si>
    <t>GNB</t>
  </si>
  <si>
    <t>GW</t>
  </si>
  <si>
    <t>Guinea</t>
  </si>
  <si>
    <t>GIN</t>
  </si>
  <si>
    <t>GN</t>
  </si>
  <si>
    <t>Guernsey</t>
  </si>
  <si>
    <t>GGY</t>
  </si>
  <si>
    <t>GG</t>
  </si>
  <si>
    <t>Guatemala</t>
  </si>
  <si>
    <t>GTM</t>
  </si>
  <si>
    <t>GT</t>
  </si>
  <si>
    <t>Guam</t>
  </si>
  <si>
    <t>GUM</t>
  </si>
  <si>
    <t>GU</t>
  </si>
  <si>
    <t>Guadeloupe</t>
  </si>
  <si>
    <t>GLP</t>
  </si>
  <si>
    <t>GP</t>
  </si>
  <si>
    <t>Grenada</t>
  </si>
  <si>
    <t>GRD</t>
  </si>
  <si>
    <t>GD</t>
  </si>
  <si>
    <t>Greenland</t>
  </si>
  <si>
    <t>GRL</t>
  </si>
  <si>
    <t>GL</t>
  </si>
  <si>
    <t>Greece</t>
  </si>
  <si>
    <t>GRC</t>
  </si>
  <si>
    <t>GR</t>
  </si>
  <si>
    <t>Gibraltar</t>
  </si>
  <si>
    <t>GIB</t>
  </si>
  <si>
    <t>GI</t>
  </si>
  <si>
    <t>Ghana</t>
  </si>
  <si>
    <t>GHA</t>
  </si>
  <si>
    <t>GH</t>
  </si>
  <si>
    <t>Germany</t>
  </si>
  <si>
    <t>DEU</t>
  </si>
  <si>
    <t>Georgia</t>
  </si>
  <si>
    <t>GEO</t>
  </si>
  <si>
    <t>GE</t>
  </si>
  <si>
    <t>Gambia (the)</t>
  </si>
  <si>
    <t>GMB</t>
  </si>
  <si>
    <t>GM</t>
  </si>
  <si>
    <t>Gabon</t>
  </si>
  <si>
    <t>GAB</t>
  </si>
  <si>
    <t>GA</t>
  </si>
  <si>
    <t>French Southern Territories (the)</t>
  </si>
  <si>
    <t>ATF</t>
  </si>
  <si>
    <t>TF</t>
  </si>
  <si>
    <t>French Polynesia</t>
  </si>
  <si>
    <t>PYF</t>
  </si>
  <si>
    <t>PF</t>
  </si>
  <si>
    <t>French Guiana</t>
  </si>
  <si>
    <t>GUF</t>
  </si>
  <si>
    <t>GF</t>
  </si>
  <si>
    <t>France</t>
  </si>
  <si>
    <t>FRA</t>
  </si>
  <si>
    <t>FR</t>
  </si>
  <si>
    <t>Finland</t>
  </si>
  <si>
    <t>FIN</t>
  </si>
  <si>
    <t>FI</t>
  </si>
  <si>
    <t>Fiji</t>
  </si>
  <si>
    <t>FJI</t>
  </si>
  <si>
    <t>FJ</t>
  </si>
  <si>
    <t>Faroe Islands (the)</t>
  </si>
  <si>
    <t>FRO</t>
  </si>
  <si>
    <t>FO</t>
  </si>
  <si>
    <t>Falkland Islands (the) [Malvinas]</t>
  </si>
  <si>
    <t>FLK</t>
  </si>
  <si>
    <t>FK</t>
  </si>
  <si>
    <t>Ethiopia</t>
  </si>
  <si>
    <t>ETH</t>
  </si>
  <si>
    <t>ET</t>
  </si>
  <si>
    <t>Eswatini</t>
  </si>
  <si>
    <t>SWZ</t>
  </si>
  <si>
    <t>SZ</t>
  </si>
  <si>
    <t>Estonia</t>
  </si>
  <si>
    <t>EST</t>
  </si>
  <si>
    <t>EE</t>
  </si>
  <si>
    <t>Eritrea</t>
  </si>
  <si>
    <t>ERI</t>
  </si>
  <si>
    <t>ER</t>
  </si>
  <si>
    <t>Equatorial Guinea</t>
  </si>
  <si>
    <t>GNQ</t>
  </si>
  <si>
    <t>GQ</t>
  </si>
  <si>
    <t>El Salvador</t>
  </si>
  <si>
    <t>SLV</t>
  </si>
  <si>
    <t>SV</t>
  </si>
  <si>
    <t>Egypt</t>
  </si>
  <si>
    <t>EGY</t>
  </si>
  <si>
    <t>EG</t>
  </si>
  <si>
    <t>Ecuador</t>
  </si>
  <si>
    <t>ECU</t>
  </si>
  <si>
    <t>EC</t>
  </si>
  <si>
    <t>Dominican Republic (the)</t>
  </si>
  <si>
    <t>DOM</t>
  </si>
  <si>
    <t>DO</t>
  </si>
  <si>
    <t>Dominica</t>
  </si>
  <si>
    <t>DMA</t>
  </si>
  <si>
    <t>DM</t>
  </si>
  <si>
    <t>Djibouti</t>
  </si>
  <si>
    <t>DJI</t>
  </si>
  <si>
    <t>DJ</t>
  </si>
  <si>
    <t>Denmark</t>
  </si>
  <si>
    <t>DNK</t>
  </si>
  <si>
    <t>DK</t>
  </si>
  <si>
    <t>Côte d'Ivoire</t>
  </si>
  <si>
    <t>CIV</t>
  </si>
  <si>
    <t>CI</t>
  </si>
  <si>
    <t>Czechia</t>
  </si>
  <si>
    <t>CZE</t>
  </si>
  <si>
    <t>CZ</t>
  </si>
  <si>
    <t>Cyprus</t>
  </si>
  <si>
    <t>CYP</t>
  </si>
  <si>
    <t>CY</t>
  </si>
  <si>
    <t>Curaçao</t>
  </si>
  <si>
    <t>CUW</t>
  </si>
  <si>
    <t>CW</t>
  </si>
  <si>
    <t>Cuba</t>
  </si>
  <si>
    <t>CUB</t>
  </si>
  <si>
    <t>CU</t>
  </si>
  <si>
    <t>Croatia</t>
  </si>
  <si>
    <t>HRV</t>
  </si>
  <si>
    <t>HR</t>
  </si>
  <si>
    <t>Costa Rica</t>
  </si>
  <si>
    <t>CRI</t>
  </si>
  <si>
    <t>CR</t>
  </si>
  <si>
    <t>Cook Islands (the)</t>
  </si>
  <si>
    <t>COK</t>
  </si>
  <si>
    <t>CK</t>
  </si>
  <si>
    <t>Congo (the)</t>
  </si>
  <si>
    <t>COG</t>
  </si>
  <si>
    <t>CG</t>
  </si>
  <si>
    <t>Congo (the Democratic Republic of the)</t>
  </si>
  <si>
    <t>COD</t>
  </si>
  <si>
    <t>CD</t>
  </si>
  <si>
    <t>Comoros (the)</t>
  </si>
  <si>
    <t>COM</t>
  </si>
  <si>
    <t>KM</t>
  </si>
  <si>
    <t>Colombia</t>
  </si>
  <si>
    <t>COL</t>
  </si>
  <si>
    <t>CO</t>
  </si>
  <si>
    <t>Cocos (Keeling) Islands (the)</t>
  </si>
  <si>
    <t>CCK</t>
  </si>
  <si>
    <t>CC</t>
  </si>
  <si>
    <t>Christmas Island</t>
  </si>
  <si>
    <t>CXR</t>
  </si>
  <si>
    <t>CX</t>
  </si>
  <si>
    <t>China</t>
  </si>
  <si>
    <t>CHN</t>
  </si>
  <si>
    <t>CN</t>
  </si>
  <si>
    <t>Chile</t>
  </si>
  <si>
    <t>CHL</t>
  </si>
  <si>
    <t>CL</t>
  </si>
  <si>
    <t>Chad</t>
  </si>
  <si>
    <t>TCD</t>
  </si>
  <si>
    <t>TD</t>
  </si>
  <si>
    <t>Central African Republic (the)</t>
  </si>
  <si>
    <t>CAF</t>
  </si>
  <si>
    <t>CF</t>
  </si>
  <si>
    <t>Cayman Islands (the)</t>
  </si>
  <si>
    <t>CYM</t>
  </si>
  <si>
    <t>KY</t>
  </si>
  <si>
    <t>Canada</t>
  </si>
  <si>
    <t>CAN</t>
  </si>
  <si>
    <t>CA</t>
  </si>
  <si>
    <t>Cameroon</t>
  </si>
  <si>
    <t>CMR</t>
  </si>
  <si>
    <t>CM</t>
  </si>
  <si>
    <t>Cambodia</t>
  </si>
  <si>
    <t>KHM</t>
  </si>
  <si>
    <t>KH</t>
  </si>
  <si>
    <t>Cabo Verde</t>
  </si>
  <si>
    <t>CPV</t>
  </si>
  <si>
    <t>CV</t>
  </si>
  <si>
    <t>Burundi</t>
  </si>
  <si>
    <t>BDI</t>
  </si>
  <si>
    <t>BI</t>
  </si>
  <si>
    <t>Burkina Faso</t>
  </si>
  <si>
    <t>BFA</t>
  </si>
  <si>
    <t>BF</t>
  </si>
  <si>
    <t>Bulgaria</t>
  </si>
  <si>
    <t>BGR</t>
  </si>
  <si>
    <t>BG</t>
  </si>
  <si>
    <t>Brunei Darussalam</t>
  </si>
  <si>
    <t>BRN</t>
  </si>
  <si>
    <t>BN</t>
  </si>
  <si>
    <t>British Indian Ocean Territory (the)</t>
  </si>
  <si>
    <t>IOT</t>
  </si>
  <si>
    <t>IO</t>
  </si>
  <si>
    <t>Brazil</t>
  </si>
  <si>
    <t>BRA</t>
  </si>
  <si>
    <t>BR</t>
  </si>
  <si>
    <t>Bouvet Island</t>
  </si>
  <si>
    <t>BVT</t>
  </si>
  <si>
    <t>BV</t>
  </si>
  <si>
    <t>Botswana</t>
  </si>
  <si>
    <t>BWA</t>
  </si>
  <si>
    <t>BW</t>
  </si>
  <si>
    <t>Bosnia and Herzegovina</t>
  </si>
  <si>
    <t>BIH</t>
  </si>
  <si>
    <t>BA</t>
  </si>
  <si>
    <t>Bonaire, Sint Eustatius and Saba</t>
  </si>
  <si>
    <t>BES</t>
  </si>
  <si>
    <t>BQ</t>
  </si>
  <si>
    <t>Bolivia (Plurinational State of)</t>
  </si>
  <si>
    <t>BOL</t>
  </si>
  <si>
    <t>BO</t>
  </si>
  <si>
    <t>Bhutan</t>
  </si>
  <si>
    <t>BTN</t>
  </si>
  <si>
    <t>BT</t>
  </si>
  <si>
    <t>Bermuda</t>
  </si>
  <si>
    <t>BMU</t>
  </si>
  <si>
    <t>BM</t>
  </si>
  <si>
    <t>Benin</t>
  </si>
  <si>
    <t>BEN</t>
  </si>
  <si>
    <t>BJ</t>
  </si>
  <si>
    <t>Belize</t>
  </si>
  <si>
    <t>BLZ</t>
  </si>
  <si>
    <t>BZ</t>
  </si>
  <si>
    <t>Belgium</t>
  </si>
  <si>
    <t>BEL</t>
  </si>
  <si>
    <t>BE</t>
  </si>
  <si>
    <t>Belarus</t>
  </si>
  <si>
    <t>BLR</t>
  </si>
  <si>
    <t>BY</t>
  </si>
  <si>
    <t>Barbados</t>
  </si>
  <si>
    <t>BRB</t>
  </si>
  <si>
    <t>BB</t>
  </si>
  <si>
    <t>Bangladesh</t>
  </si>
  <si>
    <t>BGD</t>
  </si>
  <si>
    <t>BD</t>
  </si>
  <si>
    <t>Bahrain</t>
  </si>
  <si>
    <t>BHR</t>
  </si>
  <si>
    <t>BH</t>
  </si>
  <si>
    <t>Bahamas (the)</t>
  </si>
  <si>
    <t>BHS</t>
  </si>
  <si>
    <t>BS</t>
  </si>
  <si>
    <t>Azerbaijan</t>
  </si>
  <si>
    <t>AZE</t>
  </si>
  <si>
    <t>AZ</t>
  </si>
  <si>
    <t>Austria</t>
  </si>
  <si>
    <t>AUT</t>
  </si>
  <si>
    <t>AT</t>
  </si>
  <si>
    <t>Australia</t>
  </si>
  <si>
    <t>AUS</t>
  </si>
  <si>
    <t>AU</t>
  </si>
  <si>
    <t>Aruba</t>
  </si>
  <si>
    <t>ABW</t>
  </si>
  <si>
    <t>AW</t>
  </si>
  <si>
    <t>Armenia</t>
  </si>
  <si>
    <t>ARM</t>
  </si>
  <si>
    <t>AM</t>
  </si>
  <si>
    <t>Argentina</t>
  </si>
  <si>
    <t>ARG</t>
  </si>
  <si>
    <t>AR</t>
  </si>
  <si>
    <t>Antigua and Barbuda</t>
  </si>
  <si>
    <t>ATG</t>
  </si>
  <si>
    <t>AG</t>
  </si>
  <si>
    <t>Antarctica</t>
  </si>
  <si>
    <t>ATA</t>
  </si>
  <si>
    <t>AQ</t>
  </si>
  <si>
    <t>Anguilla</t>
  </si>
  <si>
    <t>AIA</t>
  </si>
  <si>
    <t>AI</t>
  </si>
  <si>
    <t>Angola</t>
  </si>
  <si>
    <t>AGO</t>
  </si>
  <si>
    <t>AO</t>
  </si>
  <si>
    <t>Andorra</t>
  </si>
  <si>
    <t>AND</t>
  </si>
  <si>
    <t>AD</t>
  </si>
  <si>
    <t>American Samoa</t>
  </si>
  <si>
    <t>ASM</t>
  </si>
  <si>
    <t>AS</t>
  </si>
  <si>
    <t>Algeria</t>
  </si>
  <si>
    <t>DZA</t>
  </si>
  <si>
    <t>DZ</t>
  </si>
  <si>
    <t>Albania</t>
  </si>
  <si>
    <t>ALB</t>
  </si>
  <si>
    <t>AL</t>
  </si>
  <si>
    <t>Afghanistan</t>
  </si>
  <si>
    <t>AFG</t>
  </si>
  <si>
    <t>AF</t>
  </si>
  <si>
    <t>Numeric</t>
  </si>
  <si>
    <t>Alpha-3 code</t>
  </si>
  <si>
    <t>Alpha-2 code</t>
  </si>
  <si>
    <t>Connected</t>
  </si>
  <si>
    <t>Lonely</t>
  </si>
  <si>
    <t>Social environment change</t>
  </si>
  <si>
    <t>No change</t>
  </si>
  <si>
    <t>Some reshuffle (25%)</t>
  </si>
  <si>
    <t>Moderate change (50%), institution change</t>
  </si>
  <si>
    <t>Major change (75%), institution change, city change</t>
  </si>
  <si>
    <t>Full reset (100% change of local contacts)</t>
  </si>
  <si>
    <t>Keine Veränderung</t>
  </si>
  <si>
    <t>Etwas Umstellung (25 %)</t>
  </si>
  <si>
    <t>Mäßige Veränderung (50 %), Institutionswechsel</t>
  </si>
  <si>
    <t>Größere Veränderung (75 %), Institutionswechsel, Stadtwechsel</t>
  </si>
  <si>
    <t>Voller Neustart (100 % Wechsel der lokalen Kontakte)</t>
  </si>
  <si>
    <t>PeriodLabel</t>
  </si>
  <si>
    <t>StartYear</t>
  </si>
  <si>
    <t>EndYear</t>
  </si>
  <si>
    <t>CountryISO</t>
  </si>
  <si>
    <t>SocialChange</t>
  </si>
  <si>
    <t>ConnFam</t>
  </si>
  <si>
    <t>ConnFriend</t>
  </si>
  <si>
    <t>ConnCom</t>
  </si>
  <si>
    <t>Lon</t>
  </si>
  <si>
    <t>Label of Period</t>
  </si>
  <si>
    <t>PeriodName</t>
  </si>
  <si>
    <t>Per</t>
  </si>
  <si>
    <t>PeriodClass</t>
  </si>
  <si>
    <t>Start Year</t>
  </si>
  <si>
    <t>End Year</t>
  </si>
  <si>
    <t>Country of location</t>
  </si>
  <si>
    <t>Change of Social Environment</t>
  </si>
  <si>
    <t>Periodenbezeichnung</t>
  </si>
  <si>
    <t>Periodenklassifikation</t>
  </si>
  <si>
    <t>Einsamkeit</t>
  </si>
  <si>
    <t>Startjahr</t>
  </si>
  <si>
    <t>Endjahr</t>
  </si>
  <si>
    <t>Land des Aufenthaltsortes</t>
  </si>
  <si>
    <t>Veränderung der sozialen Umwelt</t>
  </si>
  <si>
    <t>Verbundenheit mit der Familie</t>
  </si>
  <si>
    <t>Verbundenheit mit Freunden</t>
  </si>
  <si>
    <t>Verbundenheit mit Gemeinschaften</t>
  </si>
  <si>
    <t>MaintLossConflict</t>
  </si>
  <si>
    <t>LastDate</t>
  </si>
  <si>
    <t>ResLabel</t>
  </si>
  <si>
    <t>ResValue</t>
  </si>
  <si>
    <t>HabCloseLabel</t>
  </si>
  <si>
    <t>HabGenLabel</t>
  </si>
  <si>
    <t>HabGenValue</t>
  </si>
  <si>
    <t>HabCloseValue</t>
  </si>
  <si>
    <t>HabWideValue</t>
  </si>
  <si>
    <t>HabWideLabel</t>
  </si>
  <si>
    <t>MyFriendLabel</t>
  </si>
  <si>
    <t>MyFriendValue</t>
  </si>
  <si>
    <t>IasFriendValue</t>
  </si>
  <si>
    <t>IasFriendLabel</t>
  </si>
  <si>
    <t># --- Roster ---</t>
  </si>
  <si>
    <t># --- Needs + Loneliness ---</t>
  </si>
  <si>
    <t># --- Communities ---</t>
  </si>
  <si>
    <t># --- Resources + Habits ---</t>
  </si>
  <si>
    <t># --- Periods Connection ---</t>
  </si>
  <si>
    <t xml:space="preserve"># --- My Ideal Friend --- </t>
  </si>
  <si>
    <t># --- Me as a friend ---</t>
  </si>
  <si>
    <t xml:space="preserve"># --- Maintenance Loss Conflict --- </t>
  </si>
  <si>
    <t>Version</t>
  </si>
  <si>
    <t># --- FeastG ---</t>
  </si>
  <si>
    <t>FG</t>
  </si>
  <si>
    <t>RH</t>
  </si>
  <si>
    <t>PC</t>
  </si>
  <si>
    <t>IF</t>
  </si>
  <si>
    <t>Fritz</t>
  </si>
  <si>
    <t>Mary</t>
  </si>
  <si>
    <t>Daniel</t>
  </si>
  <si>
    <t>Rahel</t>
  </si>
  <si>
    <t>Chris</t>
  </si>
  <si>
    <t>Helen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</si>
</sst>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Aptos Narrow"/>
      <family val="2"/>
      <scheme val="minor"/>
    </font>
    <font>
      <sz val="10"/>
      <color rgb="FF000000"/>
      <name val="Aptos Narrow"/>
      <family val="2"/>
      <scheme val="minor"/>
    </font>
    <font>
      <sz val="8"/>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FA7D00"/>
      <name val="Aptos Narrow"/>
      <family val="2"/>
      <scheme val="minor"/>
    </font>
    <font>
      <b/>
      <sz val="11"/>
      <color theme="1"/>
      <name val="Aptos Narrow"/>
      <family val="2"/>
      <scheme val="minor"/>
    </font>
    <font>
      <sz val="11"/>
      <color rgb="FF006100"/>
      <name val="Aptos Narrow"/>
      <family val="2"/>
      <scheme val="minor"/>
    </font>
    <font>
      <b/>
      <sz val="14"/>
      <color theme="1"/>
      <name val="Aptos Narrow"/>
      <family val="2"/>
      <scheme val="minor"/>
    </font>
    <font>
      <b/>
      <sz val="11"/>
      <color rgb="FF3F3F3F"/>
      <name val="Aptos Narrow"/>
      <family val="2"/>
      <scheme val="minor"/>
    </font>
    <font>
      <sz val="11"/>
      <color rgb="FF3F3F3F"/>
      <name val="Aptos Narrow"/>
      <family val="2"/>
      <scheme val="minor"/>
    </font>
    <font>
      <sz val="12"/>
      <color rgb="FF212529"/>
      <name val="Inherit"/>
    </font>
    <font>
      <b/>
      <sz val="12"/>
      <color rgb="FF313F50"/>
      <name val="Inherit"/>
    </font>
  </fonts>
  <fills count="31">
    <fill>
      <patternFill patternType="none"/>
    </fill>
    <fill>
      <patternFill patternType="gray125"/>
    </fill>
    <fill>
      <patternFill patternType="solid">
        <fgColor theme="1" tint="0.34998626667073579"/>
        <bgColor indexed="64"/>
      </patternFill>
    </fill>
    <fill>
      <patternFill patternType="solid">
        <fgColor theme="2"/>
        <bgColor indexed="64"/>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1"/>
        <bgColor indexed="64"/>
      </patternFill>
    </fill>
    <fill>
      <patternFill patternType="solid">
        <fgColor rgb="FFC6EFCE"/>
      </patternFill>
    </fill>
    <fill>
      <patternFill patternType="solid">
        <fgColor theme="2" tint="-0.749992370372631"/>
        <bgColor indexed="64"/>
      </patternFill>
    </fill>
    <fill>
      <patternFill patternType="solid">
        <fgColor rgb="FFFF0000"/>
        <bgColor indexed="64"/>
      </patternFill>
    </fill>
    <fill>
      <patternFill patternType="solid">
        <fgColor rgb="FFFFCC99"/>
        <bgColor indexed="64"/>
      </patternFill>
    </fill>
    <fill>
      <patternFill patternType="solid">
        <fgColor theme="3" tint="9.9978637043366805E-2"/>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5" tint="-0.499984740745262"/>
        <bgColor indexed="64"/>
      </patternFill>
    </fill>
    <fill>
      <patternFill patternType="solid">
        <fgColor theme="5" tint="-0.249977111117893"/>
        <bgColor indexed="64"/>
      </patternFill>
    </fill>
    <fill>
      <patternFill patternType="solid">
        <fgColor theme="6" tint="-0.249977111117893"/>
        <bgColor indexed="64"/>
      </patternFill>
    </fill>
    <fill>
      <patternFill patternType="solid">
        <fgColor theme="6" tint="-0.499984740745262"/>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rgb="FFFFFFFF"/>
        <bgColor indexed="64"/>
      </patternFill>
    </fill>
    <fill>
      <patternFill patternType="solid">
        <fgColor rgb="FFECEDF1"/>
        <bgColor indexed="64"/>
      </patternFill>
    </fill>
    <fill>
      <patternFill patternType="solid">
        <fgColor rgb="FFFFFF00"/>
        <bgColor indexed="64"/>
      </patternFill>
    </fill>
    <fill>
      <patternFill patternType="solid">
        <fgColor theme="1" tint="4.9989318521683403E-2"/>
        <bgColor indexed="64"/>
      </patternFill>
    </fill>
    <fill>
      <patternFill patternType="solid">
        <fgColor theme="1" tint="0.249977111117893"/>
        <bgColor indexed="64"/>
      </patternFill>
    </fill>
  </fills>
  <borders count="8">
    <border>
      <left/>
      <right/>
      <top/>
      <bottom/>
      <diagonal/>
    </border>
    <border>
      <left style="thin">
        <color rgb="FF5B9BD5"/>
      </left>
      <right style="thin">
        <color rgb="FF5B9BD5"/>
      </right>
      <top style="thin">
        <color rgb="FF5B9BD5"/>
      </top>
      <bottom style="thin">
        <color rgb="FF5B9BD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medium">
        <color rgb="FFDEE2E6"/>
      </left>
      <right style="medium">
        <color rgb="FFDEE2E6"/>
      </right>
      <top style="medium">
        <color rgb="FFDEE2E6"/>
      </top>
      <bottom style="medium">
        <color rgb="FFDEE2E6"/>
      </bottom>
      <diagonal/>
    </border>
    <border>
      <left style="medium">
        <color rgb="FFDEE2E6"/>
      </left>
      <right style="medium">
        <color rgb="FFD0D4D8"/>
      </right>
      <top style="medium">
        <color rgb="FFDEE2E6"/>
      </top>
      <bottom style="medium">
        <color rgb="FFD0D4D8"/>
      </bottom>
      <diagonal/>
    </border>
    <border>
      <left style="medium">
        <color rgb="FFD0D4D8"/>
      </left>
      <right style="medium">
        <color rgb="FFDEE2E6"/>
      </right>
      <top style="medium">
        <color rgb="FFDEE2E6"/>
      </top>
      <bottom style="medium">
        <color rgb="FFD0D4D8"/>
      </bottom>
      <diagonal/>
    </border>
    <border>
      <left style="medium">
        <color rgb="FFD0D4D8"/>
      </left>
      <right style="medium">
        <color rgb="FFD0D4D8"/>
      </right>
      <top style="medium">
        <color rgb="FFDEE2E6"/>
      </top>
      <bottom style="medium">
        <color rgb="FFD0D4D8"/>
      </bottom>
      <diagonal/>
    </border>
  </borders>
  <cellStyleXfs count="7">
    <xf numFmtId="0" fontId="0" fillId="0" borderId="0"/>
    <xf numFmtId="0" fontId="3" fillId="4" borderId="0" applyNumberFormat="0" applyBorder="0" applyAlignment="0" applyProtection="0"/>
    <xf numFmtId="0" fontId="4" fillId="5" borderId="0" applyNumberFormat="0" applyBorder="0" applyAlignment="0" applyProtection="0"/>
    <xf numFmtId="0" fontId="5" fillId="6" borderId="2" applyNumberFormat="0" applyAlignment="0" applyProtection="0"/>
    <xf numFmtId="0" fontId="6" fillId="7" borderId="2" applyNumberFormat="0" applyAlignment="0" applyProtection="0"/>
    <xf numFmtId="0" fontId="8" fillId="10" borderId="0" applyNumberFormat="0" applyBorder="0" applyAlignment="0" applyProtection="0"/>
    <xf numFmtId="0" fontId="10" fillId="7" borderId="3" applyNumberFormat="0" applyAlignment="0" applyProtection="0"/>
  </cellStyleXfs>
  <cellXfs count="65">
    <xf numFmtId="0" fontId="0" fillId="0" borderId="0" xfId="0"/>
    <xf numFmtId="0" fontId="0" fillId="0" borderId="0" xfId="0" applyProtection="1">
      <protection locked="0"/>
    </xf>
    <xf numFmtId="0" fontId="0" fillId="8" borderId="0" xfId="0" applyFill="1" applyProtection="1">
      <protection locked="0"/>
    </xf>
    <xf numFmtId="0" fontId="10" fillId="7" borderId="3" xfId="6" applyProtection="1">
      <protection locked="0"/>
    </xf>
    <xf numFmtId="14" fontId="5" fillId="6" borderId="2" xfId="3" applyNumberFormat="1" applyProtection="1">
      <protection locked="0"/>
    </xf>
    <xf numFmtId="0" fontId="0" fillId="0" borderId="0" xfId="0" applyAlignment="1" applyProtection="1">
      <alignment vertical="center" wrapText="1"/>
      <protection locked="0"/>
    </xf>
    <xf numFmtId="0" fontId="0" fillId="2" borderId="0" xfId="0" applyFill="1" applyProtection="1">
      <protection locked="0"/>
    </xf>
    <xf numFmtId="0" fontId="5" fillId="6" borderId="2" xfId="3" applyProtection="1">
      <protection locked="0"/>
    </xf>
    <xf numFmtId="0" fontId="0" fillId="9" borderId="0" xfId="0" applyFill="1" applyProtection="1">
      <protection locked="0"/>
    </xf>
    <xf numFmtId="0" fontId="3" fillId="4" borderId="0" xfId="1" applyProtection="1">
      <protection locked="0"/>
    </xf>
    <xf numFmtId="2" fontId="0" fillId="0" borderId="0" xfId="0" applyNumberFormat="1" applyProtection="1">
      <protection locked="0"/>
    </xf>
    <xf numFmtId="0" fontId="10" fillId="7" borderId="3" xfId="6" applyAlignment="1" applyProtection="1">
      <alignment wrapText="1"/>
      <protection locked="0"/>
    </xf>
    <xf numFmtId="0" fontId="0" fillId="3" borderId="0" xfId="0" applyFill="1" applyAlignment="1" applyProtection="1">
      <alignment wrapText="1"/>
      <protection locked="0"/>
    </xf>
    <xf numFmtId="0" fontId="6" fillId="7" borderId="2" xfId="4" applyAlignment="1" applyProtection="1">
      <alignment wrapText="1"/>
      <protection locked="0"/>
    </xf>
    <xf numFmtId="0" fontId="0" fillId="8" borderId="0" xfId="0" applyFill="1" applyAlignment="1" applyProtection="1">
      <alignment wrapText="1"/>
      <protection locked="0"/>
    </xf>
    <xf numFmtId="0" fontId="4" fillId="8" borderId="0" xfId="2" applyFill="1" applyAlignment="1" applyProtection="1">
      <alignment wrapText="1"/>
      <protection locked="0"/>
    </xf>
    <xf numFmtId="0" fontId="4" fillId="2" borderId="0" xfId="2" applyFill="1" applyAlignment="1" applyProtection="1">
      <alignment wrapText="1"/>
      <protection locked="0"/>
    </xf>
    <xf numFmtId="0" fontId="0" fillId="11" borderId="0" xfId="0" applyFill="1" applyProtection="1">
      <protection locked="0"/>
    </xf>
    <xf numFmtId="0" fontId="0" fillId="0" borderId="0" xfId="0" applyAlignment="1" applyProtection="1">
      <alignment wrapText="1"/>
      <protection locked="0"/>
    </xf>
    <xf numFmtId="0" fontId="5" fillId="8" borderId="2" xfId="3" applyFill="1" applyProtection="1">
      <protection locked="0"/>
    </xf>
    <xf numFmtId="0" fontId="9" fillId="0" borderId="0" xfId="0" applyFont="1" applyProtection="1">
      <protection locked="0"/>
    </xf>
    <xf numFmtId="0" fontId="11" fillId="7" borderId="3" xfId="6" applyFont="1" applyProtection="1">
      <protection locked="0"/>
    </xf>
    <xf numFmtId="0" fontId="7" fillId="0" borderId="0" xfId="0" applyFont="1" applyAlignment="1" applyProtection="1">
      <alignment horizontal="center" vertical="center" wrapText="1"/>
      <protection locked="0"/>
    </xf>
    <xf numFmtId="0" fontId="1" fillId="0" borderId="1"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0" fillId="3" borderId="0" xfId="0" applyFill="1" applyProtection="1">
      <protection locked="0"/>
    </xf>
    <xf numFmtId="0" fontId="0" fillId="0" borderId="0" xfId="0" quotePrefix="1" applyProtection="1">
      <protection locked="0"/>
    </xf>
    <xf numFmtId="0" fontId="0" fillId="0" borderId="0" xfId="0" applyAlignment="1">
      <alignment horizontal="left" vertical="center" indent="1"/>
    </xf>
    <xf numFmtId="0" fontId="0" fillId="0" borderId="0" xfId="0" applyAlignment="1">
      <alignment vertical="center"/>
    </xf>
    <xf numFmtId="0" fontId="7" fillId="0" borderId="0" xfId="0" applyFont="1" applyAlignment="1">
      <alignment horizontal="center" vertical="center" wrapText="1"/>
    </xf>
    <xf numFmtId="0" fontId="0" fillId="0" borderId="0" xfId="0" applyAlignment="1">
      <alignment vertical="center" wrapText="1"/>
    </xf>
    <xf numFmtId="0" fontId="7" fillId="0" borderId="0" xfId="0" applyFont="1" applyAlignment="1">
      <alignment vertical="center" wrapText="1"/>
    </xf>
    <xf numFmtId="0" fontId="7" fillId="0" borderId="0" xfId="0" applyFont="1"/>
    <xf numFmtId="0" fontId="8" fillId="10" borderId="0" xfId="5"/>
    <xf numFmtId="0" fontId="0" fillId="12" borderId="0" xfId="0" applyFill="1" applyProtection="1">
      <protection locked="0"/>
    </xf>
    <xf numFmtId="0" fontId="0" fillId="13" borderId="0" xfId="0" applyFill="1" applyProtection="1">
      <protection locked="0"/>
    </xf>
    <xf numFmtId="0" fontId="0" fillId="14" borderId="0" xfId="0" applyFill="1" applyProtection="1">
      <protection locked="0"/>
    </xf>
    <xf numFmtId="0" fontId="0" fillId="15" borderId="0" xfId="0" applyFill="1" applyProtection="1">
      <protection locked="0"/>
    </xf>
    <xf numFmtId="0" fontId="0" fillId="16" borderId="0" xfId="0" applyFill="1" applyProtection="1">
      <protection locked="0"/>
    </xf>
    <xf numFmtId="0" fontId="0" fillId="17" borderId="0" xfId="0" applyFill="1" applyProtection="1">
      <protection locked="0"/>
    </xf>
    <xf numFmtId="0" fontId="0" fillId="18" borderId="0" xfId="0" applyFill="1" applyProtection="1">
      <protection locked="0"/>
    </xf>
    <xf numFmtId="0" fontId="0" fillId="19" borderId="0" xfId="0" applyFill="1" applyProtection="1">
      <protection locked="0"/>
    </xf>
    <xf numFmtId="0" fontId="0" fillId="20" borderId="0" xfId="0" applyFill="1" applyProtection="1">
      <protection locked="0"/>
    </xf>
    <xf numFmtId="0" fontId="0" fillId="21" borderId="0" xfId="0" applyFill="1" applyProtection="1">
      <protection locked="0"/>
    </xf>
    <xf numFmtId="0" fontId="0" fillId="22" borderId="0" xfId="0" applyFill="1" applyProtection="1">
      <protection locked="0"/>
    </xf>
    <xf numFmtId="0" fontId="0" fillId="23" borderId="0" xfId="0" applyFill="1" applyProtection="1">
      <protection locked="0"/>
    </xf>
    <xf numFmtId="0" fontId="0" fillId="24" borderId="0" xfId="0" applyFill="1" applyProtection="1">
      <protection locked="0"/>
    </xf>
    <xf numFmtId="0" fontId="0" fillId="25" borderId="0" xfId="0" applyFill="1" applyProtection="1">
      <protection locked="0"/>
    </xf>
    <xf numFmtId="0" fontId="0" fillId="25" borderId="0" xfId="0" applyFill="1"/>
    <xf numFmtId="0" fontId="5" fillId="6" borderId="2" xfId="3"/>
    <xf numFmtId="0" fontId="10" fillId="25" borderId="3" xfId="6" applyFill="1" applyAlignment="1" applyProtection="1">
      <alignment wrapText="1"/>
      <protection locked="0"/>
    </xf>
    <xf numFmtId="0" fontId="12" fillId="26" borderId="4" xfId="0" applyFont="1" applyFill="1" applyBorder="1" applyAlignment="1">
      <alignment vertical="center" wrapText="1"/>
    </xf>
    <xf numFmtId="0" fontId="13" fillId="27" borderId="5" xfId="0" applyFont="1" applyFill="1" applyBorder="1" applyAlignment="1">
      <alignment horizontal="left" wrapText="1" indent="1"/>
    </xf>
    <xf numFmtId="0" fontId="13" fillId="27" borderId="6" xfId="0" applyFont="1" applyFill="1" applyBorder="1" applyAlignment="1">
      <alignment horizontal="left" wrapText="1" indent="1"/>
    </xf>
    <xf numFmtId="0" fontId="13" fillId="27" borderId="7" xfId="0" applyFont="1" applyFill="1" applyBorder="1" applyAlignment="1">
      <alignment horizontal="left" wrapText="1" indent="1"/>
    </xf>
    <xf numFmtId="0" fontId="0" fillId="9" borderId="0" xfId="0" applyFill="1"/>
    <xf numFmtId="0" fontId="3" fillId="28" borderId="0" xfId="1" applyFill="1" applyProtection="1">
      <protection locked="0"/>
    </xf>
    <xf numFmtId="2" fontId="0" fillId="28" borderId="0" xfId="0" applyNumberFormat="1" applyFill="1" applyProtection="1">
      <protection locked="0"/>
    </xf>
    <xf numFmtId="0" fontId="0" fillId="29" borderId="0" xfId="0" applyFill="1" applyProtection="1">
      <protection locked="0"/>
    </xf>
    <xf numFmtId="0" fontId="0" fillId="9" borderId="0" xfId="0" applyFill="1" applyAlignment="1" applyProtection="1">
      <alignment wrapText="1"/>
      <protection locked="0"/>
    </xf>
    <xf numFmtId="0" fontId="0" fillId="30" borderId="0" xfId="0" applyFill="1" applyAlignment="1" applyProtection="1">
      <alignment wrapText="1"/>
      <protection locked="0"/>
    </xf>
    <xf numFmtId="0" fontId="0" fillId="30" borderId="0" xfId="0" applyFill="1" applyProtection="1">
      <protection locked="0"/>
    </xf>
    <xf numFmtId="0" fontId="0" fillId="30" borderId="0" xfId="0" applyFill="1"/>
    <xf numFmtId="0" fontId="0" fillId="2" borderId="0" xfId="0" applyFill="1"/>
    <xf numFmtId="0" fontId="0" fillId="0" borderId="0" xfId="0" applyAlignment="1" applyProtection="1">
      <alignment horizontal="center"/>
      <protection locked="0"/>
    </xf>
  </cellXfs>
  <cellStyles count="7">
    <cellStyle name="Bad" xfId="1" builtinId="27"/>
    <cellStyle name="Calculation" xfId="4" builtinId="22"/>
    <cellStyle name="Good" xfId="5" builtinId="26"/>
    <cellStyle name="Input" xfId="3" builtinId="20"/>
    <cellStyle name="Neutral" xfId="2" builtinId="28"/>
    <cellStyle name="Normal" xfId="0" builtinId="0"/>
    <cellStyle name="Output" xfId="6" builtinId="21"/>
  </cellStyles>
  <dxfs count="0"/>
  <tableStyles count="0" defaultTableStyle="TableStyleMedium2" defaultPivotStyle="PivotStyleLight16"/>
  <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569595</xdr:colOff>
      <xdr:row>24</xdr:row>
      <xdr:rowOff>66675</xdr:rowOff>
    </xdr:from>
    <xdr:to>
      <xdr:col>14</xdr:col>
      <xdr:colOff>260985</xdr:colOff>
      <xdr:row>28</xdr:row>
      <xdr:rowOff>89535</xdr:rowOff>
    </xdr:to>
    <xdr:sp macro="" textlink="">
      <xdr:nvSpPr>
        <xdr:cNvPr id="2" name="TextBox 1">
          <a:extLst>
            <a:ext uri="{FF2B5EF4-FFF2-40B4-BE49-F238E27FC236}">
              <a16:creationId xmlns:a16="http://schemas.microsoft.com/office/drawing/2014/main" id="{D6640BD6-93DD-5ABD-DDFB-E28347D9F0E7}"/>
            </a:ext>
          </a:extLst>
        </xdr:cNvPr>
        <xdr:cNvSpPr txBox="1"/>
      </xdr:nvSpPr>
      <xdr:spPr>
        <a:xfrm>
          <a:off x="569595" y="4638675"/>
          <a:ext cx="11083290" cy="7848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Version 0.04</a:t>
          </a:r>
        </a:p>
        <a:p>
          <a:br>
            <a:rPr lang="en-GB" sz="1100"/>
          </a:br>
          <a:br>
            <a:rPr lang="en-GB" sz="1100"/>
          </a:br>
          <a:r>
            <a:rPr lang="en-GB" sz="1100"/>
            <a:t>Author:Christian Langkamp</a:t>
          </a:r>
          <a:br>
            <a:rPr lang="en-GB" sz="1100"/>
          </a:br>
          <a:br>
            <a:rPr lang="en-GB" sz="1100"/>
          </a:br>
          <a:endParaRPr lang="en-GB" sz="1100"/>
        </a:p>
      </xdr:txBody>
    </xdr:sp>
    <xdr:clientData/>
  </xdr:twoCellAnchor>
  <xdr:twoCellAnchor>
    <xdr:from>
      <xdr:col>0</xdr:col>
      <xdr:colOff>560070</xdr:colOff>
      <xdr:row>29</xdr:row>
      <xdr:rowOff>146685</xdr:rowOff>
    </xdr:from>
    <xdr:to>
      <xdr:col>14</xdr:col>
      <xdr:colOff>251460</xdr:colOff>
      <xdr:row>53</xdr:row>
      <xdr:rowOff>62865</xdr:rowOff>
    </xdr:to>
    <xdr:sp macro="" textlink="">
      <xdr:nvSpPr>
        <xdr:cNvPr id="3" name="TextBox 2">
          <a:extLst>
            <a:ext uri="{FF2B5EF4-FFF2-40B4-BE49-F238E27FC236}">
              <a16:creationId xmlns:a16="http://schemas.microsoft.com/office/drawing/2014/main" id="{CF583FE0-B5D3-409F-BC3D-8B4E8F8C1C78}"/>
            </a:ext>
          </a:extLst>
        </xdr:cNvPr>
        <xdr:cNvSpPr txBox="1"/>
      </xdr:nvSpPr>
      <xdr:spPr>
        <a:xfrm>
          <a:off x="560070" y="5671185"/>
          <a:ext cx="11083290" cy="44881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Instructions</a:t>
          </a:r>
          <a:br>
            <a:rPr lang="en-GB" sz="1100"/>
          </a:br>
          <a:br>
            <a:rPr lang="en-GB" sz="1100"/>
          </a:br>
          <a:r>
            <a:rPr lang="en-GB" sz="1100"/>
            <a:t>Basically, everything in green can have data entered with the result in the right language showing next to it,</a:t>
          </a:r>
          <a:br>
            <a:rPr lang="en-GB" sz="1100"/>
          </a:br>
          <a:r>
            <a:rPr lang="en-GB" sz="1100"/>
            <a:t>Everything</a:t>
          </a:r>
          <a:r>
            <a:rPr lang="en-GB" sz="1100" baseline="0"/>
            <a:t> in Orange Data like Dates can be entered.</a:t>
          </a:r>
          <a:br>
            <a:rPr lang="en-GB" sz="1100" baseline="0"/>
          </a:br>
          <a:br>
            <a:rPr lang="en-GB" sz="1100" baseline="0"/>
          </a:br>
          <a:r>
            <a:rPr lang="en-GB" sz="1100" baseline="0"/>
            <a:t>Everything in black&amp;grey should not be touched for danger of destroying links.</a:t>
          </a:r>
        </a:p>
        <a:p>
          <a:endParaRPr lang="en-GB" sz="1100" baseline="0"/>
        </a:p>
        <a:p>
          <a:r>
            <a:rPr lang="en-GB" sz="1100" baseline="0"/>
            <a:t>The sheet is not meant for constant monitoring, more for filling it out once, then saving away somewhere, and looking at it three or six months later, or maybe just to be used in the reflection time between the years in a quiet moment of taking stock.</a:t>
          </a:r>
          <a:br>
            <a:rPr lang="en-GB" sz="1100"/>
          </a:br>
          <a:br>
            <a:rPr lang="en-GB" sz="1100"/>
          </a:b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744070</xdr:colOff>
      <xdr:row>1</xdr:row>
      <xdr:rowOff>26894</xdr:rowOff>
    </xdr:from>
    <xdr:to>
      <xdr:col>17</xdr:col>
      <xdr:colOff>89647</xdr:colOff>
      <xdr:row>6</xdr:row>
      <xdr:rowOff>161364</xdr:rowOff>
    </xdr:to>
    <xdr:sp macro="" textlink="">
      <xdr:nvSpPr>
        <xdr:cNvPr id="2" name="TextBox 1">
          <a:extLst>
            <a:ext uri="{FF2B5EF4-FFF2-40B4-BE49-F238E27FC236}">
              <a16:creationId xmlns:a16="http://schemas.microsoft.com/office/drawing/2014/main" id="{2CA045BA-B076-EB03-927C-8EB2746EB71F}"/>
            </a:ext>
          </a:extLst>
        </xdr:cNvPr>
        <xdr:cNvSpPr txBox="1"/>
      </xdr:nvSpPr>
      <xdr:spPr>
        <a:xfrm>
          <a:off x="4320988" y="206188"/>
          <a:ext cx="6553200" cy="10309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Insert the names into</a:t>
          </a:r>
          <a:r>
            <a:rPr lang="en-GB" sz="1100" baseline="0"/>
            <a:t> Column B and then insert the codes for the description into Columns C, E, G, I, K and columns D, F, H will update themselves.</a:t>
          </a:r>
          <a:br>
            <a:rPr lang="en-GB" sz="1100" baseline="0"/>
          </a:br>
          <a:br>
            <a:rPr lang="en-GB" sz="1100" baseline="0"/>
          </a:br>
          <a:r>
            <a:rPr lang="en-GB" sz="1100" baseline="0"/>
            <a:t>Please insert at least ten people</a:t>
          </a:r>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0</xdr:colOff>
      <xdr:row>0</xdr:row>
      <xdr:rowOff>0</xdr:rowOff>
    </xdr:from>
    <xdr:to>
      <xdr:col>12</xdr:col>
      <xdr:colOff>365760</xdr:colOff>
      <xdr:row>2</xdr:row>
      <xdr:rowOff>883920</xdr:rowOff>
    </xdr:to>
    <xdr:sp macro="" textlink="">
      <xdr:nvSpPr>
        <xdr:cNvPr id="2" name="TextBox 1">
          <a:extLst>
            <a:ext uri="{FF2B5EF4-FFF2-40B4-BE49-F238E27FC236}">
              <a16:creationId xmlns:a16="http://schemas.microsoft.com/office/drawing/2014/main" id="{8C89078B-D0A2-8C55-ED51-E3D075443D98}"/>
            </a:ext>
          </a:extLst>
        </xdr:cNvPr>
        <xdr:cNvSpPr txBox="1"/>
      </xdr:nvSpPr>
      <xdr:spPr>
        <a:xfrm>
          <a:off x="8663940" y="0"/>
          <a:ext cx="4640580" cy="1066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18000" bIns="18000" rtlCol="0" anchor="t"/>
        <a:lstStyle/>
        <a:p>
          <a:r>
            <a:rPr lang="en-GB" sz="1100"/>
            <a:t>Focus</a:t>
          </a:r>
          <a:r>
            <a:rPr lang="en-GB" sz="1100" baseline="0"/>
            <a:t> - Commitment and constancy, resolve</a:t>
          </a:r>
        </a:p>
        <a:p>
          <a:r>
            <a:rPr lang="en-GB" sz="1100" baseline="0"/>
            <a:t>Engage - Encounter quality</a:t>
          </a:r>
        </a:p>
        <a:p>
          <a:r>
            <a:rPr lang="en-GB" sz="1100" baseline="0"/>
            <a:t>Attune - Empathy, emotional understanding</a:t>
          </a:r>
        </a:p>
        <a:p>
          <a:r>
            <a:rPr lang="en-GB" sz="1100" baseline="0"/>
            <a:t>Schedule - Access and Follow through</a:t>
          </a:r>
        </a:p>
        <a:p>
          <a:r>
            <a:rPr lang="en-GB" sz="1100" baseline="0"/>
            <a:t>Treasure - Shared chapters and recent additions</a:t>
          </a:r>
        </a:p>
        <a:p>
          <a:endParaRPr lang="en-GB" sz="1100" baseline="0"/>
        </a:p>
        <a:p>
          <a:r>
            <a:rPr lang="en-GB" sz="1100" baseline="0"/>
            <a:t>Growth - Energising for after growth and long term compounding effect of Mutual ripening</a:t>
          </a:r>
        </a:p>
        <a:p>
          <a:r>
            <a:rPr lang="en-GB" sz="1100" baseline="0"/>
            <a:t>Character judgement, thinking and clarity, creation and delivery</a:t>
          </a:r>
          <a:endParaRPr lang="en-GB" sz="1100"/>
        </a:p>
      </xdr:txBody>
    </xdr:sp>
    <xdr:clientData/>
  </xdr:twoCellAnchor>
  <xdr:twoCellAnchor>
    <xdr:from>
      <xdr:col>0</xdr:col>
      <xdr:colOff>38100</xdr:colOff>
      <xdr:row>0</xdr:row>
      <xdr:rowOff>15240</xdr:rowOff>
    </xdr:from>
    <xdr:to>
      <xdr:col>8</xdr:col>
      <xdr:colOff>1074420</xdr:colOff>
      <xdr:row>2</xdr:row>
      <xdr:rowOff>792480</xdr:rowOff>
    </xdr:to>
    <xdr:sp macro="" textlink="">
      <xdr:nvSpPr>
        <xdr:cNvPr id="3" name="TextBox 2">
          <a:extLst>
            <a:ext uri="{FF2B5EF4-FFF2-40B4-BE49-F238E27FC236}">
              <a16:creationId xmlns:a16="http://schemas.microsoft.com/office/drawing/2014/main" id="{352E0C51-580E-E720-3D81-3D5A2A6B7E1E}"/>
            </a:ext>
          </a:extLst>
        </xdr:cNvPr>
        <xdr:cNvSpPr txBox="1"/>
      </xdr:nvSpPr>
      <xdr:spPr>
        <a:xfrm>
          <a:off x="38100" y="15240"/>
          <a:ext cx="12329160" cy="9601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Instructions:</a:t>
          </a:r>
          <a:br>
            <a:rPr lang="en-GB" sz="1100"/>
          </a:br>
          <a:br>
            <a:rPr lang="en-GB" sz="1100"/>
          </a:br>
          <a:r>
            <a:rPr lang="en-GB" sz="1100"/>
            <a:t>Pick</a:t>
          </a:r>
          <a:r>
            <a:rPr lang="en-GB" sz="1100" baseline="0"/>
            <a:t> the people from the Roster for whom you wish to fill out, then fill out the drop down menus in each of the columns C to I. </a:t>
          </a:r>
          <a:br>
            <a:rPr lang="en-GB" sz="1100" baseline="0"/>
          </a:br>
          <a:r>
            <a:rPr lang="en-GB" sz="1100" baseline="0"/>
            <a:t>For an explanation of the FEAST+G model - look at the explainer video on https://youtube.com/@initiativegemeinsamkeit4933?si=iCIdIcexJUxJ7K0F</a:t>
          </a:r>
          <a:endParaRPr lang="en-GB" sz="1100"/>
        </a:p>
      </xdr:txBody>
    </xdr:sp>
    <xdr:clientData/>
  </xdr:twoCellAnchor>
  <xdr:twoCellAnchor>
    <xdr:from>
      <xdr:col>21</xdr:col>
      <xdr:colOff>0</xdr:colOff>
      <xdr:row>3</xdr:row>
      <xdr:rowOff>320040</xdr:rowOff>
    </xdr:from>
    <xdr:to>
      <xdr:col>29</xdr:col>
      <xdr:colOff>312420</xdr:colOff>
      <xdr:row>7</xdr:row>
      <xdr:rowOff>472440</xdr:rowOff>
    </xdr:to>
    <xdr:sp macro="" textlink="">
      <xdr:nvSpPr>
        <xdr:cNvPr id="4" name="TextBox 3">
          <a:extLst>
            <a:ext uri="{FF2B5EF4-FFF2-40B4-BE49-F238E27FC236}">
              <a16:creationId xmlns:a16="http://schemas.microsoft.com/office/drawing/2014/main" id="{61ABF8F3-9F7E-C31A-249C-47CCBE5C1E03}"/>
            </a:ext>
          </a:extLst>
        </xdr:cNvPr>
        <xdr:cNvSpPr txBox="1"/>
      </xdr:nvSpPr>
      <xdr:spPr>
        <a:xfrm>
          <a:off x="23942040" y="2019300"/>
          <a:ext cx="3505200" cy="32308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i="0" u="none" strike="noStrike">
              <a:solidFill>
                <a:schemeClr val="dk1"/>
              </a:solidFill>
              <a:effectLst/>
              <a:latin typeface="+mn-lt"/>
              <a:ea typeface="+mn-ea"/>
              <a:cs typeface="+mn-cs"/>
            </a:rPr>
            <a:t>R01</a:t>
          </a:r>
          <a:r>
            <a:rPr lang="en-GB">
              <a:effectLst/>
            </a:rPr>
            <a:t> </a:t>
          </a:r>
          <a:r>
            <a:rPr lang="en-GB" sz="1100" b="0" i="0" u="none" strike="noStrike">
              <a:solidFill>
                <a:schemeClr val="dk1"/>
              </a:solidFill>
              <a:effectLst/>
              <a:latin typeface="+mn-lt"/>
              <a:ea typeface="+mn-ea"/>
              <a:cs typeface="+mn-cs"/>
            </a:rPr>
            <a:t>Best friend</a:t>
          </a:r>
          <a:r>
            <a:rPr lang="en-GB">
              <a:effectLst/>
            </a:rPr>
            <a:t> </a:t>
          </a:r>
          <a:r>
            <a:rPr lang="en-GB" sz="1100" b="0" i="0" u="none" strike="noStrike">
              <a:solidFill>
                <a:schemeClr val="dk1"/>
              </a:solidFill>
              <a:effectLst/>
              <a:latin typeface="+mn-lt"/>
              <a:ea typeface="+mn-ea"/>
              <a:cs typeface="+mn-cs"/>
            </a:rPr>
            <a:t> Bester Freund:in</a:t>
          </a:r>
          <a:r>
            <a:rPr lang="en-GB">
              <a:effectLst/>
            </a:rPr>
            <a:t> </a:t>
          </a:r>
          <a:r>
            <a:rPr lang="en-GB" sz="1100" b="0" i="0" u="none" strike="noStrike">
              <a:solidFill>
                <a:schemeClr val="dk1"/>
              </a:solidFill>
              <a:effectLst/>
              <a:latin typeface="+mn-lt"/>
              <a:ea typeface="+mn-ea"/>
              <a:cs typeface="+mn-cs"/>
            </a:rPr>
            <a:t>R02</a:t>
          </a:r>
          <a:r>
            <a:rPr lang="en-GB">
              <a:effectLst/>
            </a:rPr>
            <a:t> </a:t>
          </a:r>
          <a:r>
            <a:rPr lang="en-GB" sz="1100" b="0" i="0" u="none" strike="noStrike">
              <a:solidFill>
                <a:schemeClr val="dk1"/>
              </a:solidFill>
              <a:effectLst/>
              <a:latin typeface="+mn-lt"/>
              <a:ea typeface="+mn-ea"/>
              <a:cs typeface="+mn-cs"/>
            </a:rPr>
            <a:t>Mind opener</a:t>
          </a:r>
          <a:r>
            <a:rPr lang="en-GB">
              <a:effectLst/>
            </a:rPr>
            <a:t> </a:t>
          </a:r>
          <a:r>
            <a:rPr lang="en-GB" sz="1100" b="0" i="0" u="none" strike="noStrike">
              <a:solidFill>
                <a:schemeClr val="dk1"/>
              </a:solidFill>
              <a:effectLst/>
              <a:latin typeface="+mn-lt"/>
              <a:ea typeface="+mn-ea"/>
              <a:cs typeface="+mn-cs"/>
            </a:rPr>
            <a:t> Horizonterweiterer:in</a:t>
          </a:r>
          <a:r>
            <a:rPr lang="en-GB">
              <a:effectLst/>
            </a:rPr>
            <a:t> </a:t>
          </a:r>
          <a:r>
            <a:rPr lang="en-GB" sz="1100" b="0" i="0" u="none" strike="noStrike">
              <a:solidFill>
                <a:schemeClr val="dk1"/>
              </a:solidFill>
              <a:effectLst/>
              <a:latin typeface="+mn-lt"/>
              <a:ea typeface="+mn-ea"/>
              <a:cs typeface="+mn-cs"/>
            </a:rPr>
            <a:t>R03</a:t>
          </a:r>
          <a:r>
            <a:rPr lang="en-GB">
              <a:effectLst/>
            </a:rPr>
            <a:t> </a:t>
          </a:r>
          <a:r>
            <a:rPr lang="en-GB" sz="1100" b="0" i="0" u="none" strike="noStrike">
              <a:solidFill>
                <a:schemeClr val="dk1"/>
              </a:solidFill>
              <a:effectLst/>
              <a:latin typeface="+mn-lt"/>
              <a:ea typeface="+mn-ea"/>
              <a:cs typeface="+mn-cs"/>
            </a:rPr>
            <a:t>Cheerleader</a:t>
          </a:r>
          <a:r>
            <a:rPr lang="en-GB">
              <a:effectLst/>
            </a:rPr>
            <a:t> </a:t>
          </a:r>
          <a:r>
            <a:rPr lang="en-GB" sz="1100" b="0" i="0" u="none" strike="noStrike">
              <a:solidFill>
                <a:schemeClr val="dk1"/>
              </a:solidFill>
              <a:effectLst/>
              <a:latin typeface="+mn-lt"/>
              <a:ea typeface="+mn-ea"/>
              <a:cs typeface="+mn-cs"/>
            </a:rPr>
            <a:t> Cheerleader:in</a:t>
          </a:r>
          <a:r>
            <a:rPr lang="en-GB">
              <a:effectLst/>
            </a:rPr>
            <a:t> </a:t>
          </a:r>
          <a:r>
            <a:rPr lang="en-GB" sz="1100" b="0" i="0" u="none" strike="noStrike">
              <a:solidFill>
                <a:schemeClr val="dk1"/>
              </a:solidFill>
              <a:effectLst/>
              <a:latin typeface="+mn-lt"/>
              <a:ea typeface="+mn-ea"/>
              <a:cs typeface="+mn-cs"/>
            </a:rPr>
            <a:t>R04</a:t>
          </a:r>
          <a:r>
            <a:rPr lang="en-GB">
              <a:effectLst/>
            </a:rPr>
            <a:t> </a:t>
          </a:r>
          <a:r>
            <a:rPr lang="en-GB" sz="1100" b="0" i="0" u="none" strike="noStrike">
              <a:solidFill>
                <a:schemeClr val="dk1"/>
              </a:solidFill>
              <a:effectLst/>
              <a:latin typeface="+mn-lt"/>
              <a:ea typeface="+mn-ea"/>
              <a:cs typeface="+mn-cs"/>
            </a:rPr>
            <a:t>Neighbour</a:t>
          </a:r>
          <a:r>
            <a:rPr lang="en-GB">
              <a:effectLst/>
            </a:rPr>
            <a:t> </a:t>
          </a:r>
          <a:r>
            <a:rPr lang="en-GB" sz="1100" b="0" i="0" u="none" strike="noStrike">
              <a:solidFill>
                <a:schemeClr val="dk1"/>
              </a:solidFill>
              <a:effectLst/>
              <a:latin typeface="+mn-lt"/>
              <a:ea typeface="+mn-ea"/>
              <a:cs typeface="+mn-cs"/>
            </a:rPr>
            <a:t> Nachbar:in</a:t>
          </a:r>
          <a:r>
            <a:rPr lang="en-GB">
              <a:effectLst/>
            </a:rPr>
            <a:t> </a:t>
          </a:r>
          <a:r>
            <a:rPr lang="en-GB" sz="1100" b="0" i="0" u="none" strike="noStrike">
              <a:solidFill>
                <a:schemeClr val="dk1"/>
              </a:solidFill>
              <a:effectLst/>
              <a:latin typeface="+mn-lt"/>
              <a:ea typeface="+mn-ea"/>
              <a:cs typeface="+mn-cs"/>
            </a:rPr>
            <a:t>R05</a:t>
          </a:r>
          <a:r>
            <a:rPr lang="en-GB">
              <a:effectLst/>
            </a:rPr>
            <a:t> </a:t>
          </a:r>
          <a:r>
            <a:rPr lang="en-GB" sz="1100" b="0" i="0" u="none" strike="noStrike">
              <a:solidFill>
                <a:schemeClr val="dk1"/>
              </a:solidFill>
              <a:effectLst/>
              <a:latin typeface="+mn-lt"/>
              <a:ea typeface="+mn-ea"/>
              <a:cs typeface="+mn-cs"/>
            </a:rPr>
            <a:t>Discussant</a:t>
          </a:r>
          <a:r>
            <a:rPr lang="en-GB">
              <a:effectLst/>
            </a:rPr>
            <a:t> </a:t>
          </a:r>
          <a:r>
            <a:rPr lang="en-GB" sz="1100" b="0" i="0" u="none" strike="noStrike">
              <a:solidFill>
                <a:schemeClr val="dk1"/>
              </a:solidFill>
              <a:effectLst/>
              <a:latin typeface="+mn-lt"/>
              <a:ea typeface="+mn-ea"/>
              <a:cs typeface="+mn-cs"/>
            </a:rPr>
            <a:t> Diskussionspartner:in</a:t>
          </a:r>
          <a:r>
            <a:rPr lang="en-GB">
              <a:effectLst/>
            </a:rPr>
            <a:t> </a:t>
          </a:r>
          <a:r>
            <a:rPr lang="en-GB" sz="1100" b="0" i="0" u="none" strike="noStrike">
              <a:solidFill>
                <a:schemeClr val="dk1"/>
              </a:solidFill>
              <a:effectLst/>
              <a:latin typeface="+mn-lt"/>
              <a:ea typeface="+mn-ea"/>
              <a:cs typeface="+mn-cs"/>
            </a:rPr>
            <a:t>R06</a:t>
          </a:r>
          <a:r>
            <a:rPr lang="en-GB">
              <a:effectLst/>
            </a:rPr>
            <a:t> </a:t>
          </a:r>
          <a:r>
            <a:rPr lang="en-GB" sz="1100" b="0" i="0" u="none" strike="noStrike">
              <a:solidFill>
                <a:schemeClr val="dk1"/>
              </a:solidFill>
              <a:effectLst/>
              <a:latin typeface="+mn-lt"/>
              <a:ea typeface="+mn-ea"/>
              <a:cs typeface="+mn-cs"/>
            </a:rPr>
            <a:t>Coach</a:t>
          </a:r>
          <a:r>
            <a:rPr lang="en-GB">
              <a:effectLst/>
            </a:rPr>
            <a:t> </a:t>
          </a:r>
          <a:r>
            <a:rPr lang="en-GB" sz="1100" b="0" i="0" u="none" strike="noStrike">
              <a:solidFill>
                <a:schemeClr val="dk1"/>
              </a:solidFill>
              <a:effectLst/>
              <a:latin typeface="+mn-lt"/>
              <a:ea typeface="+mn-ea"/>
              <a:cs typeface="+mn-cs"/>
            </a:rPr>
            <a:t> Coach</a:t>
          </a:r>
          <a:r>
            <a:rPr lang="en-GB">
              <a:effectLst/>
            </a:rPr>
            <a:t> </a:t>
          </a:r>
          <a:r>
            <a:rPr lang="en-GB" sz="1100" b="0" i="0" u="none" strike="noStrike">
              <a:solidFill>
                <a:schemeClr val="dk1"/>
              </a:solidFill>
              <a:effectLst/>
              <a:latin typeface="+mn-lt"/>
              <a:ea typeface="+mn-ea"/>
              <a:cs typeface="+mn-cs"/>
            </a:rPr>
            <a:t>R07</a:t>
          </a:r>
          <a:r>
            <a:rPr lang="en-GB">
              <a:effectLst/>
            </a:rPr>
            <a:t> </a:t>
          </a:r>
          <a:r>
            <a:rPr lang="en-GB" sz="1100" b="0" i="0" u="none" strike="noStrike">
              <a:solidFill>
                <a:schemeClr val="dk1"/>
              </a:solidFill>
              <a:effectLst/>
              <a:latin typeface="+mn-lt"/>
              <a:ea typeface="+mn-ea"/>
              <a:cs typeface="+mn-cs"/>
            </a:rPr>
            <a:t>Mentor</a:t>
          </a:r>
          <a:r>
            <a:rPr lang="en-GB">
              <a:effectLst/>
            </a:rPr>
            <a:t> </a:t>
          </a:r>
          <a:r>
            <a:rPr lang="en-GB" sz="1100" b="0" i="0" u="none" strike="noStrike">
              <a:solidFill>
                <a:schemeClr val="dk1"/>
              </a:solidFill>
              <a:effectLst/>
              <a:latin typeface="+mn-lt"/>
              <a:ea typeface="+mn-ea"/>
              <a:cs typeface="+mn-cs"/>
            </a:rPr>
            <a:t> Mentor:in</a:t>
          </a:r>
          <a:r>
            <a:rPr lang="en-GB">
              <a:effectLst/>
            </a:rPr>
            <a:t> </a:t>
          </a:r>
          <a:r>
            <a:rPr lang="en-GB" sz="1100" b="0" i="0" u="none" strike="noStrike">
              <a:solidFill>
                <a:schemeClr val="dk1"/>
              </a:solidFill>
              <a:effectLst/>
              <a:latin typeface="+mn-lt"/>
              <a:ea typeface="+mn-ea"/>
              <a:cs typeface="+mn-cs"/>
            </a:rPr>
            <a:t>R08</a:t>
          </a:r>
          <a:r>
            <a:rPr lang="en-GB">
              <a:effectLst/>
            </a:rPr>
            <a:t> </a:t>
          </a:r>
          <a:r>
            <a:rPr lang="en-GB" sz="1100" b="0" i="0" u="none" strike="noStrike">
              <a:solidFill>
                <a:schemeClr val="dk1"/>
              </a:solidFill>
              <a:effectLst/>
              <a:latin typeface="+mn-lt"/>
              <a:ea typeface="+mn-ea"/>
              <a:cs typeface="+mn-cs"/>
            </a:rPr>
            <a:t>Rust friend</a:t>
          </a:r>
          <a:r>
            <a:rPr lang="en-GB">
              <a:effectLst/>
            </a:rPr>
            <a:t> </a:t>
          </a:r>
          <a:r>
            <a:rPr lang="en-GB" sz="1100" b="0" i="0" u="none" strike="noStrike">
              <a:solidFill>
                <a:schemeClr val="dk1"/>
              </a:solidFill>
              <a:effectLst/>
              <a:latin typeface="+mn-lt"/>
              <a:ea typeface="+mn-ea"/>
              <a:cs typeface="+mn-cs"/>
            </a:rPr>
            <a:t> Altfreund:in</a:t>
          </a:r>
          <a:r>
            <a:rPr lang="en-GB">
              <a:effectLst/>
            </a:rPr>
            <a:t> </a:t>
          </a:r>
          <a:r>
            <a:rPr lang="en-GB" sz="1100" b="0" i="0" u="none" strike="noStrike">
              <a:solidFill>
                <a:schemeClr val="dk1"/>
              </a:solidFill>
              <a:effectLst/>
              <a:latin typeface="+mn-lt"/>
              <a:ea typeface="+mn-ea"/>
              <a:cs typeface="+mn-cs"/>
            </a:rPr>
            <a:t>R09</a:t>
          </a:r>
          <a:r>
            <a:rPr lang="en-GB">
              <a:effectLst/>
            </a:rPr>
            <a:t> </a:t>
          </a:r>
          <a:r>
            <a:rPr lang="en-GB" sz="1100" b="0" i="0" u="none" strike="noStrike">
              <a:solidFill>
                <a:schemeClr val="dk1"/>
              </a:solidFill>
              <a:effectLst/>
              <a:latin typeface="+mn-lt"/>
              <a:ea typeface="+mn-ea"/>
              <a:cs typeface="+mn-cs"/>
            </a:rPr>
            <a:t>Young sister/brother</a:t>
          </a:r>
          <a:r>
            <a:rPr lang="en-GB">
              <a:effectLst/>
            </a:rPr>
            <a:t> </a:t>
          </a:r>
          <a:r>
            <a:rPr lang="en-GB" sz="1100" b="0" i="0" u="none" strike="noStrike">
              <a:solidFill>
                <a:schemeClr val="dk1"/>
              </a:solidFill>
              <a:effectLst/>
              <a:latin typeface="+mn-lt"/>
              <a:ea typeface="+mn-ea"/>
              <a:cs typeface="+mn-cs"/>
            </a:rPr>
            <a:t> Jüngere Schwester/jüngerer Bruder</a:t>
          </a:r>
          <a:r>
            <a:rPr lang="en-GB">
              <a:effectLst/>
            </a:rPr>
            <a:t> </a:t>
          </a:r>
          <a:r>
            <a:rPr lang="en-GB" sz="1100" b="0" i="0" u="none" strike="noStrike">
              <a:solidFill>
                <a:schemeClr val="dk1"/>
              </a:solidFill>
              <a:effectLst/>
              <a:latin typeface="+mn-lt"/>
              <a:ea typeface="+mn-ea"/>
              <a:cs typeface="+mn-cs"/>
            </a:rPr>
            <a:t>R10</a:t>
          </a:r>
          <a:r>
            <a:rPr lang="en-GB">
              <a:effectLst/>
            </a:rPr>
            <a:t> </a:t>
          </a:r>
          <a:r>
            <a:rPr lang="en-GB" sz="1100" b="0" i="0" u="none" strike="noStrike">
              <a:solidFill>
                <a:schemeClr val="dk1"/>
              </a:solidFill>
              <a:effectLst/>
              <a:latin typeface="+mn-lt"/>
              <a:ea typeface="+mn-ea"/>
              <a:cs typeface="+mn-cs"/>
            </a:rPr>
            <a:t>Best friends partner</a:t>
          </a:r>
          <a:r>
            <a:rPr lang="en-GB">
              <a:effectLst/>
            </a:rPr>
            <a:t> </a:t>
          </a:r>
          <a:r>
            <a:rPr lang="en-GB" sz="1100" b="0" i="0" u="none" strike="noStrike">
              <a:solidFill>
                <a:schemeClr val="dk1"/>
              </a:solidFill>
              <a:effectLst/>
              <a:latin typeface="+mn-lt"/>
              <a:ea typeface="+mn-ea"/>
              <a:cs typeface="+mn-cs"/>
            </a:rPr>
            <a:t> Partner:in des besten Freundes/der besten Freundin</a:t>
          </a:r>
          <a:r>
            <a:rPr lang="en-GB">
              <a:effectLst/>
            </a:rPr>
            <a:t> </a:t>
          </a:r>
          <a:r>
            <a:rPr lang="en-GB" sz="1100" b="0" i="0" u="none" strike="noStrike">
              <a:solidFill>
                <a:schemeClr val="dk1"/>
              </a:solidFill>
              <a:effectLst/>
              <a:latin typeface="+mn-lt"/>
              <a:ea typeface="+mn-ea"/>
              <a:cs typeface="+mn-cs"/>
            </a:rPr>
            <a:t>R11</a:t>
          </a:r>
          <a:r>
            <a:rPr lang="en-GB">
              <a:effectLst/>
            </a:rPr>
            <a:t> </a:t>
          </a:r>
          <a:r>
            <a:rPr lang="en-GB" sz="1100" b="0" i="0" u="none" strike="noStrike">
              <a:solidFill>
                <a:schemeClr val="dk1"/>
              </a:solidFill>
              <a:effectLst/>
              <a:latin typeface="+mn-lt"/>
              <a:ea typeface="+mn-ea"/>
              <a:cs typeface="+mn-cs"/>
            </a:rPr>
            <a:t>Partner in Crime</a:t>
          </a:r>
          <a:r>
            <a:rPr lang="en-GB">
              <a:effectLst/>
            </a:rPr>
            <a:t> </a:t>
          </a:r>
          <a:r>
            <a:rPr lang="en-GB" sz="1100" b="0" i="0" u="none" strike="noStrike">
              <a:solidFill>
                <a:schemeClr val="dk1"/>
              </a:solidFill>
              <a:effectLst/>
              <a:latin typeface="+mn-lt"/>
              <a:ea typeface="+mn-ea"/>
              <a:cs typeface="+mn-cs"/>
            </a:rPr>
            <a:t> Kompliz:in</a:t>
          </a:r>
          <a:r>
            <a:rPr lang="en-GB">
              <a:effectLst/>
            </a:rPr>
            <a:t> </a:t>
          </a:r>
          <a:r>
            <a:rPr lang="en-GB" sz="1100" b="0" i="0" u="none" strike="noStrike">
              <a:solidFill>
                <a:schemeClr val="dk1"/>
              </a:solidFill>
              <a:effectLst/>
              <a:latin typeface="+mn-lt"/>
              <a:ea typeface="+mn-ea"/>
              <a:cs typeface="+mn-cs"/>
            </a:rPr>
            <a:t>R12</a:t>
          </a:r>
          <a:r>
            <a:rPr lang="en-GB">
              <a:effectLst/>
            </a:rPr>
            <a:t> </a:t>
          </a:r>
          <a:r>
            <a:rPr lang="en-GB" sz="1100" b="0" i="0" u="none" strike="noStrike">
              <a:solidFill>
                <a:schemeClr val="dk1"/>
              </a:solidFill>
              <a:effectLst/>
              <a:latin typeface="+mn-lt"/>
              <a:ea typeface="+mn-ea"/>
              <a:cs typeface="+mn-cs"/>
            </a:rPr>
            <a:t>Mom</a:t>
          </a:r>
          <a:r>
            <a:rPr lang="en-GB">
              <a:effectLst/>
            </a:rPr>
            <a:t> </a:t>
          </a:r>
          <a:r>
            <a:rPr lang="en-GB" sz="1100" b="0" i="0" u="none" strike="noStrike">
              <a:solidFill>
                <a:schemeClr val="dk1"/>
              </a:solidFill>
              <a:effectLst/>
              <a:latin typeface="+mn-lt"/>
              <a:ea typeface="+mn-ea"/>
              <a:cs typeface="+mn-cs"/>
            </a:rPr>
            <a:t> Mutter</a:t>
          </a:r>
          <a:r>
            <a:rPr lang="en-GB">
              <a:effectLst/>
            </a:rPr>
            <a:t> </a:t>
          </a:r>
          <a:r>
            <a:rPr lang="en-GB" sz="1100" b="0" i="0" u="none" strike="noStrike">
              <a:solidFill>
                <a:schemeClr val="dk1"/>
              </a:solidFill>
              <a:effectLst/>
              <a:latin typeface="+mn-lt"/>
              <a:ea typeface="+mn-ea"/>
              <a:cs typeface="+mn-cs"/>
            </a:rPr>
            <a:t>R13</a:t>
          </a:r>
          <a:r>
            <a:rPr lang="en-GB">
              <a:effectLst/>
            </a:rPr>
            <a:t> </a:t>
          </a:r>
          <a:r>
            <a:rPr lang="en-GB" sz="1100" b="0" i="0" u="none" strike="noStrike">
              <a:solidFill>
                <a:schemeClr val="dk1"/>
              </a:solidFill>
              <a:effectLst/>
              <a:latin typeface="+mn-lt"/>
              <a:ea typeface="+mn-ea"/>
              <a:cs typeface="+mn-cs"/>
            </a:rPr>
            <a:t>Connector</a:t>
          </a:r>
          <a:r>
            <a:rPr lang="en-GB">
              <a:effectLst/>
            </a:rPr>
            <a:t> </a:t>
          </a:r>
          <a:r>
            <a:rPr lang="en-GB" sz="1100" b="0" i="0" u="none" strike="noStrike">
              <a:solidFill>
                <a:schemeClr val="dk1"/>
              </a:solidFill>
              <a:effectLst/>
              <a:latin typeface="+mn-lt"/>
              <a:ea typeface="+mn-ea"/>
              <a:cs typeface="+mn-cs"/>
            </a:rPr>
            <a:t> Vernetzer:in</a:t>
          </a:r>
          <a:r>
            <a:rPr lang="en-GB">
              <a:effectLst/>
            </a:rPr>
            <a:t> </a:t>
          </a:r>
          <a:r>
            <a:rPr lang="en-GB" sz="1100" b="0" i="0" u="none" strike="noStrike">
              <a:solidFill>
                <a:schemeClr val="dk1"/>
              </a:solidFill>
              <a:effectLst/>
              <a:latin typeface="+mn-lt"/>
              <a:ea typeface="+mn-ea"/>
              <a:cs typeface="+mn-cs"/>
            </a:rPr>
            <a:t>R14</a:t>
          </a:r>
          <a:r>
            <a:rPr lang="en-GB">
              <a:effectLst/>
            </a:rPr>
            <a:t> </a:t>
          </a:r>
          <a:r>
            <a:rPr lang="en-GB" sz="1100" b="0" i="0" u="none" strike="noStrike">
              <a:solidFill>
                <a:schemeClr val="dk1"/>
              </a:solidFill>
              <a:effectLst/>
              <a:latin typeface="+mn-lt"/>
              <a:ea typeface="+mn-ea"/>
              <a:cs typeface="+mn-cs"/>
            </a:rPr>
            <a:t>Saint &amp; Idol</a:t>
          </a:r>
          <a:r>
            <a:rPr lang="en-GB">
              <a:effectLst/>
            </a:rPr>
            <a:t> </a:t>
          </a:r>
          <a:r>
            <a:rPr lang="en-GB" sz="1100" b="0" i="0" u="none" strike="noStrike">
              <a:solidFill>
                <a:schemeClr val="dk1"/>
              </a:solidFill>
              <a:effectLst/>
              <a:latin typeface="+mn-lt"/>
              <a:ea typeface="+mn-ea"/>
              <a:cs typeface="+mn-cs"/>
            </a:rPr>
            <a:t> Heiliger &amp; Idol</a:t>
          </a:r>
          <a:r>
            <a:rPr lang="en-GB">
              <a:effectLst/>
            </a:rPr>
            <a:t> </a:t>
          </a:r>
          <a:r>
            <a:rPr lang="en-GB" sz="1100" b="0" i="0" u="none" strike="noStrike">
              <a:solidFill>
                <a:schemeClr val="dk1"/>
              </a:solidFill>
              <a:effectLst/>
              <a:latin typeface="+mn-lt"/>
              <a:ea typeface="+mn-ea"/>
              <a:cs typeface="+mn-cs"/>
            </a:rPr>
            <a:t>R15</a:t>
          </a:r>
          <a:r>
            <a:rPr lang="en-GB">
              <a:effectLst/>
            </a:rPr>
            <a:t> </a:t>
          </a:r>
          <a:r>
            <a:rPr lang="en-GB" sz="1100" b="0" i="0" u="none" strike="noStrike">
              <a:solidFill>
                <a:schemeClr val="dk1"/>
              </a:solidFill>
              <a:effectLst/>
              <a:latin typeface="+mn-lt"/>
              <a:ea typeface="+mn-ea"/>
              <a:cs typeface="+mn-cs"/>
            </a:rPr>
            <a:t>Single friend</a:t>
          </a:r>
          <a:r>
            <a:rPr lang="en-GB">
              <a:effectLst/>
            </a:rPr>
            <a:t> </a:t>
          </a:r>
          <a:r>
            <a:rPr lang="en-GB" sz="1100" b="0" i="0" u="none" strike="noStrike">
              <a:solidFill>
                <a:schemeClr val="dk1"/>
              </a:solidFill>
              <a:effectLst/>
              <a:latin typeface="+mn-lt"/>
              <a:ea typeface="+mn-ea"/>
              <a:cs typeface="+mn-cs"/>
            </a:rPr>
            <a:t> Single-Freund:in</a:t>
          </a:r>
          <a:r>
            <a:rPr lang="en-GB">
              <a:effectLst/>
            </a:rPr>
            <a:t> </a:t>
          </a:r>
          <a:r>
            <a:rPr lang="en-GB" sz="1100" b="0" i="0" u="none" strike="noStrike">
              <a:solidFill>
                <a:schemeClr val="dk1"/>
              </a:solidFill>
              <a:effectLst/>
              <a:latin typeface="+mn-lt"/>
              <a:ea typeface="+mn-ea"/>
              <a:cs typeface="+mn-cs"/>
            </a:rPr>
            <a:t>R16</a:t>
          </a:r>
          <a:r>
            <a:rPr lang="en-GB">
              <a:effectLst/>
            </a:rPr>
            <a:t> </a:t>
          </a:r>
          <a:r>
            <a:rPr lang="en-GB" sz="1100" b="0" i="0" u="none" strike="noStrike">
              <a:solidFill>
                <a:schemeClr val="dk1"/>
              </a:solidFill>
              <a:effectLst/>
              <a:latin typeface="+mn-lt"/>
              <a:ea typeface="+mn-ea"/>
              <a:cs typeface="+mn-cs"/>
            </a:rPr>
            <a:t>Clown</a:t>
          </a:r>
          <a:r>
            <a:rPr lang="en-GB">
              <a:effectLst/>
            </a:rPr>
            <a:t> </a:t>
          </a:r>
          <a:r>
            <a:rPr lang="en-GB" sz="1100" b="0" i="0" u="none" strike="noStrike">
              <a:solidFill>
                <a:schemeClr val="dk1"/>
              </a:solidFill>
              <a:effectLst/>
              <a:latin typeface="+mn-lt"/>
              <a:ea typeface="+mn-ea"/>
              <a:cs typeface="+mn-cs"/>
            </a:rPr>
            <a:t> Clown</a:t>
          </a:r>
          <a:r>
            <a:rPr lang="en-GB">
              <a:effectLst/>
            </a:rPr>
            <a:t> </a:t>
          </a:r>
          <a:r>
            <a:rPr lang="en-GB" sz="1100" b="0" i="0" u="none" strike="noStrike">
              <a:solidFill>
                <a:schemeClr val="dk1"/>
              </a:solidFill>
              <a:effectLst/>
              <a:latin typeface="+mn-lt"/>
              <a:ea typeface="+mn-ea"/>
              <a:cs typeface="+mn-cs"/>
            </a:rPr>
            <a:t>R17</a:t>
          </a:r>
          <a:r>
            <a:rPr lang="en-GB">
              <a:effectLst/>
            </a:rPr>
            <a:t> </a:t>
          </a:r>
          <a:r>
            <a:rPr lang="en-GB" sz="1100" b="0" i="0" u="none" strike="noStrike">
              <a:solidFill>
                <a:schemeClr val="dk1"/>
              </a:solidFill>
              <a:effectLst/>
              <a:latin typeface="+mn-lt"/>
              <a:ea typeface="+mn-ea"/>
              <a:cs typeface="+mn-cs"/>
            </a:rPr>
            <a:t>Dad</a:t>
          </a:r>
          <a:r>
            <a:rPr lang="en-GB">
              <a:effectLst/>
            </a:rPr>
            <a:t> </a:t>
          </a:r>
          <a:r>
            <a:rPr lang="en-GB" sz="1100" b="0" i="0" u="none" strike="noStrike">
              <a:solidFill>
                <a:schemeClr val="dk1"/>
              </a:solidFill>
              <a:effectLst/>
              <a:latin typeface="+mn-lt"/>
              <a:ea typeface="+mn-ea"/>
              <a:cs typeface="+mn-cs"/>
            </a:rPr>
            <a:t> Vater</a:t>
          </a:r>
          <a:r>
            <a:rPr lang="en-GB">
              <a:effectLst/>
            </a:rPr>
            <a:t> </a:t>
          </a:r>
          <a:r>
            <a:rPr lang="en-GB" sz="1100" b="0" i="0" u="none" strike="noStrike">
              <a:solidFill>
                <a:schemeClr val="dk1"/>
              </a:solidFill>
              <a:effectLst/>
              <a:latin typeface="+mn-lt"/>
              <a:ea typeface="+mn-ea"/>
              <a:cs typeface="+mn-cs"/>
            </a:rPr>
            <a:t>R18</a:t>
          </a:r>
          <a:r>
            <a:rPr lang="en-GB">
              <a:effectLst/>
            </a:rPr>
            <a:t> </a:t>
          </a:r>
          <a:r>
            <a:rPr lang="en-GB" sz="1100" b="0" i="0" u="none" strike="noStrike">
              <a:solidFill>
                <a:schemeClr val="dk1"/>
              </a:solidFill>
              <a:effectLst/>
              <a:latin typeface="+mn-lt"/>
              <a:ea typeface="+mn-ea"/>
              <a:cs typeface="+mn-cs"/>
            </a:rPr>
            <a:t>Daredevil / Bad influence</a:t>
          </a:r>
          <a:r>
            <a:rPr lang="en-GB">
              <a:effectLst/>
            </a:rPr>
            <a:t> </a:t>
          </a:r>
          <a:r>
            <a:rPr lang="en-GB" sz="1100" b="0" i="0" u="none" strike="noStrike">
              <a:solidFill>
                <a:schemeClr val="dk1"/>
              </a:solidFill>
              <a:effectLst/>
              <a:latin typeface="+mn-lt"/>
              <a:ea typeface="+mn-ea"/>
              <a:cs typeface="+mn-cs"/>
            </a:rPr>
            <a:t> Draufgänger:in / schlechter Einfluss</a:t>
          </a:r>
          <a:r>
            <a:rPr lang="en-GB">
              <a:effectLst/>
            </a:rPr>
            <a:t> </a:t>
          </a:r>
          <a:r>
            <a:rPr lang="en-GB" sz="1100" b="0" i="0" u="none" strike="noStrike">
              <a:solidFill>
                <a:schemeClr val="dk1"/>
              </a:solidFill>
              <a:effectLst/>
              <a:latin typeface="+mn-lt"/>
              <a:ea typeface="+mn-ea"/>
              <a:cs typeface="+mn-cs"/>
            </a:rPr>
            <a:t>R19</a:t>
          </a:r>
          <a:r>
            <a:rPr lang="en-GB">
              <a:effectLst/>
            </a:rPr>
            <a:t> </a:t>
          </a:r>
          <a:r>
            <a:rPr lang="en-GB" sz="1100" b="0" i="0" u="none" strike="noStrike">
              <a:solidFill>
                <a:schemeClr val="dk1"/>
              </a:solidFill>
              <a:effectLst/>
              <a:latin typeface="+mn-lt"/>
              <a:ea typeface="+mn-ea"/>
              <a:cs typeface="+mn-cs"/>
            </a:rPr>
            <a:t>Work Pal</a:t>
          </a:r>
          <a:r>
            <a:rPr lang="en-GB">
              <a:effectLst/>
            </a:rPr>
            <a:t> </a:t>
          </a:r>
          <a:r>
            <a:rPr lang="en-GB" sz="1100" b="0" i="0" u="none" strike="noStrike">
              <a:solidFill>
                <a:schemeClr val="dk1"/>
              </a:solidFill>
              <a:effectLst/>
              <a:latin typeface="+mn-lt"/>
              <a:ea typeface="+mn-ea"/>
              <a:cs typeface="+mn-cs"/>
            </a:rPr>
            <a:t> Arbeitskumpel:in</a:t>
          </a:r>
          <a:r>
            <a:rPr lang="en-GB">
              <a:effectLst/>
            </a:rPr>
            <a:t> </a:t>
          </a:r>
          <a:r>
            <a:rPr lang="en-GB" sz="1100" b="0" i="0" u="none" strike="noStrike">
              <a:solidFill>
                <a:schemeClr val="dk1"/>
              </a:solidFill>
              <a:effectLst/>
              <a:latin typeface="+mn-lt"/>
              <a:ea typeface="+mn-ea"/>
              <a:cs typeface="+mn-cs"/>
            </a:rPr>
            <a:t>R20</a:t>
          </a:r>
          <a:r>
            <a:rPr lang="en-GB">
              <a:effectLst/>
            </a:rPr>
            <a:t> </a:t>
          </a:r>
          <a:r>
            <a:rPr lang="en-GB" sz="1100" b="0" i="0" u="none" strike="noStrike">
              <a:solidFill>
                <a:schemeClr val="dk1"/>
              </a:solidFill>
              <a:effectLst/>
              <a:latin typeface="+mn-lt"/>
              <a:ea typeface="+mn-ea"/>
              <a:cs typeface="+mn-cs"/>
            </a:rPr>
            <a:t>Running/Sports partner</a:t>
          </a:r>
          <a:r>
            <a:rPr lang="en-GB">
              <a:effectLst/>
            </a:rPr>
            <a:t> </a:t>
          </a:r>
          <a:r>
            <a:rPr lang="en-GB" sz="1100" b="0" i="0" u="none" strike="noStrike">
              <a:solidFill>
                <a:schemeClr val="dk1"/>
              </a:solidFill>
              <a:effectLst/>
              <a:latin typeface="+mn-lt"/>
              <a:ea typeface="+mn-ea"/>
              <a:cs typeface="+mn-cs"/>
            </a:rPr>
            <a:t> Lauf-/Sportpartner:in</a:t>
          </a:r>
          <a:r>
            <a:rPr lang="en-GB">
              <a:effectLst/>
            </a:rPr>
            <a:t> </a:t>
          </a:r>
          <a:r>
            <a:rPr lang="en-GB" sz="1100" b="0" i="0" u="none" strike="noStrike">
              <a:solidFill>
                <a:schemeClr val="dk1"/>
              </a:solidFill>
              <a:effectLst/>
              <a:latin typeface="+mn-lt"/>
              <a:ea typeface="+mn-ea"/>
              <a:cs typeface="+mn-cs"/>
            </a:rPr>
            <a:t>R21</a:t>
          </a:r>
          <a:r>
            <a:rPr lang="en-GB">
              <a:effectLst/>
            </a:rPr>
            <a:t> </a:t>
          </a:r>
          <a:r>
            <a:rPr lang="en-GB" sz="1100" b="0" i="0" u="none" strike="noStrike">
              <a:solidFill>
                <a:schemeClr val="dk1"/>
              </a:solidFill>
              <a:effectLst/>
              <a:latin typeface="+mn-lt"/>
              <a:ea typeface="+mn-ea"/>
              <a:cs typeface="+mn-cs"/>
            </a:rPr>
            <a:t>Companion</a:t>
          </a:r>
          <a:r>
            <a:rPr lang="en-GB">
              <a:effectLst/>
            </a:rPr>
            <a:t> </a:t>
          </a:r>
          <a:r>
            <a:rPr lang="en-GB" sz="1100" b="0" i="0" u="none" strike="noStrike">
              <a:solidFill>
                <a:schemeClr val="dk1"/>
              </a:solidFill>
              <a:effectLst/>
              <a:latin typeface="+mn-lt"/>
              <a:ea typeface="+mn-ea"/>
              <a:cs typeface="+mn-cs"/>
            </a:rPr>
            <a:t> Begleiter:in</a:t>
          </a:r>
          <a:r>
            <a:rPr lang="en-GB">
              <a:effectLst/>
            </a:rPr>
            <a:t> </a:t>
          </a:r>
          <a:endParaRPr lang="en-GB"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472440</xdr:colOff>
      <xdr:row>0</xdr:row>
      <xdr:rowOff>160020</xdr:rowOff>
    </xdr:from>
    <xdr:to>
      <xdr:col>2</xdr:col>
      <xdr:colOff>716280</xdr:colOff>
      <xdr:row>4</xdr:row>
      <xdr:rowOff>45720</xdr:rowOff>
    </xdr:to>
    <xdr:sp macro="" textlink="">
      <xdr:nvSpPr>
        <xdr:cNvPr id="2" name="TextBox 1">
          <a:extLst>
            <a:ext uri="{FF2B5EF4-FFF2-40B4-BE49-F238E27FC236}">
              <a16:creationId xmlns:a16="http://schemas.microsoft.com/office/drawing/2014/main" id="{0CE99F68-409E-C44F-98CF-1E781B4977F2}"/>
            </a:ext>
          </a:extLst>
        </xdr:cNvPr>
        <xdr:cNvSpPr txBox="1"/>
      </xdr:nvSpPr>
      <xdr:spPr>
        <a:xfrm>
          <a:off x="472440" y="160020"/>
          <a:ext cx="4549140" cy="6172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Instructions:</a:t>
          </a:r>
          <a:br>
            <a:rPr lang="en-GB" sz="1100"/>
          </a:br>
          <a:r>
            <a:rPr lang="en-GB" sz="1100"/>
            <a:t>Here</a:t>
          </a:r>
          <a:r>
            <a:rPr lang="en-GB" sz="1100" baseline="0"/>
            <a:t> are some questions on your social needs and your experience of connectedness. </a:t>
          </a:r>
          <a:endParaRPr lang="en-GB"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8</xdr:row>
      <xdr:rowOff>180975</xdr:rowOff>
    </xdr:from>
    <xdr:to>
      <xdr:col>6</xdr:col>
      <xdr:colOff>495300</xdr:colOff>
      <xdr:row>9</xdr:row>
      <xdr:rowOff>161925</xdr:rowOff>
    </xdr:to>
    <xdr:sp macro="" textlink="">
      <xdr:nvSpPr>
        <xdr:cNvPr id="2" name="TextBox 1">
          <a:extLst>
            <a:ext uri="{FF2B5EF4-FFF2-40B4-BE49-F238E27FC236}">
              <a16:creationId xmlns:a16="http://schemas.microsoft.com/office/drawing/2014/main" id="{8706AA16-5AEB-8CF3-3C56-989CE4449122}"/>
            </a:ext>
          </a:extLst>
        </xdr:cNvPr>
        <xdr:cNvSpPr txBox="1"/>
      </xdr:nvSpPr>
      <xdr:spPr>
        <a:xfrm>
          <a:off x="95250" y="1704975"/>
          <a:ext cx="4181475" cy="171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All Names entered</a:t>
          </a:r>
          <a:r>
            <a:rPr lang="en-GB" sz="1100" baseline="0"/>
            <a:t> here need to have been entered both in Roster as well as FEAST+G</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DDAC4-A9C5-4B65-9EAB-E395C382AB3A}">
  <sheetPr codeName="Sheet1"/>
  <dimension ref="B1:G16"/>
  <sheetViews>
    <sheetView tabSelected="1" workbookViewId="0">
      <selection activeCell="C21" sqref="C21"/>
    </sheetView>
  </sheetViews>
  <sheetFormatPr defaultColWidth="8.88671875" defaultRowHeight="14.4"/>
  <cols>
    <col min="1" max="1" width="8.88671875" style="1"/>
    <col min="2" max="2" width="27.5546875" style="1" customWidth="1"/>
    <col min="3" max="3" width="19.6640625" style="1" customWidth="1"/>
    <col min="4" max="4" width="15.44140625" style="1" customWidth="1"/>
    <col min="5" max="5" width="13.5546875" style="1" customWidth="1"/>
    <col min="6" max="6" width="15" style="1" customWidth="1"/>
    <col min="7" max="7" width="27.44140625" style="1" customWidth="1"/>
    <col min="8" max="16384" width="8.88671875" style="1"/>
  </cols>
  <sheetData>
    <row r="1" spans="2:7">
      <c r="B1" s="1" t="s">
        <v>2430</v>
      </c>
      <c r="C1" s="1">
        <v>0.04</v>
      </c>
    </row>
    <row r="3" spans="2:7">
      <c r="B3" s="1" t="s">
        <v>493</v>
      </c>
      <c r="C3" s="2" t="s">
        <v>487</v>
      </c>
      <c r="D3" s="1" t="str">
        <f>VLOOKUP(C3,LU_Lang!$A$4:$B$6,2,FALSE)</f>
        <v>English</v>
      </c>
    </row>
    <row r="4" spans="2:7">
      <c r="B4" s="1" t="s">
        <v>494</v>
      </c>
    </row>
    <row r="6" spans="2:7">
      <c r="B6" s="1" t="s">
        <v>983</v>
      </c>
      <c r="C6" s="64" t="str" cm="1">
        <f t="array" aca="1" ref="C6" ca="1">CELL("filename")</f>
        <v>O:\Social Map\[Social_Map_DataCapture_Test.xlsx]MaintLossConflict</v>
      </c>
      <c r="D6" s="64"/>
      <c r="E6" s="64"/>
      <c r="F6" s="64"/>
      <c r="G6" s="64"/>
    </row>
    <row r="8" spans="2:7">
      <c r="D8" s="1" t="s">
        <v>51</v>
      </c>
      <c r="E8" s="1" t="s">
        <v>775</v>
      </c>
    </row>
    <row r="9" spans="2:7">
      <c r="B9" s="1" t="s">
        <v>1371</v>
      </c>
      <c r="C9" s="1" t="s">
        <v>1423</v>
      </c>
      <c r="D9" s="2" t="s">
        <v>235</v>
      </c>
      <c r="E9" s="2" t="s">
        <v>559</v>
      </c>
    </row>
    <row r="10" spans="2:7">
      <c r="B10" s="1" t="s">
        <v>1373</v>
      </c>
      <c r="C10" s="1" t="s">
        <v>1424</v>
      </c>
      <c r="D10" s="2" t="s">
        <v>235</v>
      </c>
      <c r="E10" s="2" t="s">
        <v>559</v>
      </c>
    </row>
    <row r="11" spans="2:7">
      <c r="B11" s="1" t="s">
        <v>1418</v>
      </c>
      <c r="C11" s="1" t="s">
        <v>1424</v>
      </c>
      <c r="D11" s="2" t="s">
        <v>235</v>
      </c>
      <c r="E11" s="2" t="s">
        <v>559</v>
      </c>
    </row>
    <row r="12" spans="2:7">
      <c r="B12" s="1" t="s">
        <v>1372</v>
      </c>
      <c r="C12" s="1" t="s">
        <v>1424</v>
      </c>
      <c r="D12" s="2" t="s">
        <v>235</v>
      </c>
      <c r="E12" s="2" t="s">
        <v>559</v>
      </c>
    </row>
    <row r="13" spans="2:7">
      <c r="B13" s="1" t="s">
        <v>1419</v>
      </c>
      <c r="C13" s="1" t="s">
        <v>1424</v>
      </c>
      <c r="D13" s="2" t="s">
        <v>235</v>
      </c>
      <c r="E13" s="2" t="s">
        <v>559</v>
      </c>
    </row>
    <row r="14" spans="2:7">
      <c r="B14" s="1" t="s">
        <v>1420</v>
      </c>
      <c r="C14" s="1" t="s">
        <v>1421</v>
      </c>
      <c r="D14" s="2" t="s">
        <v>559</v>
      </c>
      <c r="E14" s="2" t="s">
        <v>559</v>
      </c>
    </row>
    <row r="15" spans="2:7">
      <c r="B15" s="1" t="s">
        <v>1422</v>
      </c>
      <c r="C15" s="1" t="s">
        <v>1421</v>
      </c>
      <c r="D15" s="2" t="s">
        <v>559</v>
      </c>
      <c r="E15" s="2" t="s">
        <v>559</v>
      </c>
    </row>
    <row r="16" spans="2:7">
      <c r="B16" s="1" t="s">
        <v>2408</v>
      </c>
      <c r="C16" s="1" t="s">
        <v>1421</v>
      </c>
      <c r="D16" s="2" t="s">
        <v>559</v>
      </c>
      <c r="E16" s="2" t="s">
        <v>559</v>
      </c>
    </row>
  </sheetData>
  <mergeCells count="1">
    <mergeCell ref="C6:G6"/>
  </mergeCells>
  <dataValidations count="2">
    <dataValidation type="list" allowBlank="1" showInputMessage="1" showErrorMessage="1" sqref="C3" xr:uid="{3DB00B3B-BA00-4C33-B9DD-24604CCF4CD4}">
      <formula1>Lang</formula1>
    </dataValidation>
    <dataValidation type="list" allowBlank="1" showInputMessage="1" showErrorMessage="1" sqref="D9:E16" xr:uid="{B4AB8627-5F87-43B8-8055-932AA7BE0F33}">
      <formula1>"Yes, No"</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41D0C-A833-44A8-BD68-A6F4D0C68537}">
  <dimension ref="A2:U31"/>
  <sheetViews>
    <sheetView workbookViewId="0">
      <selection activeCell="T50" sqref="T50"/>
    </sheetView>
  </sheetViews>
  <sheetFormatPr defaultRowHeight="14.4"/>
  <cols>
    <col min="4" max="4" width="11" bestFit="1" customWidth="1"/>
    <col min="9" max="9" width="15.6640625" customWidth="1"/>
    <col min="11" max="11" width="14.5546875" customWidth="1"/>
    <col min="14" max="14" width="9.109375" style="55"/>
    <col min="15" max="15" width="8.88671875" style="63"/>
  </cols>
  <sheetData>
    <row r="2" spans="1:21">
      <c r="D2" t="s">
        <v>1480</v>
      </c>
      <c r="H2" t="s">
        <v>1479</v>
      </c>
      <c r="J2" t="s">
        <v>1467</v>
      </c>
    </row>
    <row r="3" spans="1:21" ht="28.8">
      <c r="D3">
        <v>0</v>
      </c>
      <c r="H3" t="s">
        <v>1476</v>
      </c>
      <c r="I3" s="11" t="str">
        <f>IF(ISBLANK(H3),"",VLOOKUP(H3,LU_MLC!$A$41:$D$46,LangNum,FALSE))</f>
        <v>No disengagement</v>
      </c>
      <c r="J3" t="s">
        <v>1476</v>
      </c>
      <c r="K3" s="11" t="str">
        <f>IF(ISBLANK(J3),"",VLOOKUP(J3,LU_MLC!$A$52:$D$56,LangNum,FALSE))</f>
        <v>Not relevant</v>
      </c>
    </row>
    <row r="4" spans="1:21" ht="28.8">
      <c r="D4">
        <v>1</v>
      </c>
      <c r="H4">
        <v>1</v>
      </c>
      <c r="I4" s="11" t="str">
        <f>IF(ISBLANK(H4),"",VLOOKUP(H4,LU_MLC!$A$41:$D$46,LangNum,FALSE))</f>
        <v>Mutual / natural drift</v>
      </c>
      <c r="J4">
        <v>1</v>
      </c>
      <c r="K4" s="11" t="str">
        <f>IF(ISBLANK(J4),"",VLOOKUP(J4,LU_MLC!$A$52:$D$56,LangNum,FALSE))</f>
        <v>Maybe, but not necessary</v>
      </c>
    </row>
    <row r="5" spans="1:21" ht="28.8">
      <c r="D5">
        <v>2</v>
      </c>
      <c r="H5">
        <v>2</v>
      </c>
      <c r="I5" s="11" t="str">
        <f>IF(ISBLANK(H5),"",VLOOKUP(H5,LU_MLC!$A$41:$D$46,LangNum,FALSE))</f>
        <v>I initiated distance</v>
      </c>
      <c r="J5">
        <v>2</v>
      </c>
      <c r="K5" s="11" t="str">
        <f>IF(ISBLANK(J5),"",VLOOKUP(J5,LU_MLC!$A$52:$D$56,LangNum,FALSE))</f>
        <v>Overall yes</v>
      </c>
    </row>
    <row r="6" spans="1:21" ht="28.8">
      <c r="D6">
        <v>3</v>
      </c>
      <c r="H6">
        <v>3</v>
      </c>
      <c r="I6" s="11" t="str">
        <f>IF(ISBLANK(H6),"",VLOOKUP(H6,LU_MLC!$A$41:$D$46,LangNum,FALSE))</f>
        <v>I disengaged and felt hurt</v>
      </c>
      <c r="J6">
        <v>3</v>
      </c>
      <c r="K6" s="11" t="str">
        <f>IF(ISBLANK(J6),"",VLOOKUP(J6,LU_MLC!$A$52:$D$56,LangNum,FALSE))</f>
        <v>Definitely yes</v>
      </c>
    </row>
    <row r="7" spans="1:21" ht="28.8">
      <c r="H7">
        <v>4</v>
      </c>
      <c r="I7" s="11" t="str">
        <f>IF(ISBLANK(H7),"",VLOOKUP(H7,LU_MLC!$A$41:$D$46,LangNum,FALSE))</f>
        <v>They initiated distance</v>
      </c>
    </row>
    <row r="8" spans="1:21" ht="28.8">
      <c r="H8">
        <v>5</v>
      </c>
      <c r="I8" s="11" t="str">
        <f>IF(ISBLANK(H8),"",VLOOKUP(H8,LU_MLC!$A$41:$D$46,LangNum,FALSE))</f>
        <v>They disengaged and it hurt</v>
      </c>
    </row>
    <row r="12" spans="1:21">
      <c r="A12" s="1" t="s">
        <v>23</v>
      </c>
      <c r="B12" s="3" t="str">
        <f>VLOOKUP("Name",LU_MLC!$A$3:$D$15,LangNum,FALSE)</f>
        <v>Name</v>
      </c>
      <c r="C12" s="3" t="str">
        <f>VLOOKUP("Active",LU_MLC!$A$3:$D$15,LangNum,FALSE)</f>
        <v>Active</v>
      </c>
      <c r="D12" t="s">
        <v>1408</v>
      </c>
      <c r="F12" t="s">
        <v>1417</v>
      </c>
      <c r="G12" t="s">
        <v>1417</v>
      </c>
      <c r="H12" t="s">
        <v>1479</v>
      </c>
      <c r="J12" t="s">
        <v>1467</v>
      </c>
      <c r="O12" s="63" t="s">
        <v>1745</v>
      </c>
      <c r="P12" s="16" t="str">
        <f>IF(ISBLANK(A12),"",A12)</f>
        <v>PersonID</v>
      </c>
      <c r="Q12" s="9" t="str">
        <f>IF(ISBLANK(C12),"",C12)</f>
        <v>Active</v>
      </c>
      <c r="R12" s="9" t="str">
        <f>IF(ISBLANK(D12),"",D12)</f>
        <v>BestQuality</v>
      </c>
      <c r="S12" s="9" t="str">
        <f>IF(ISBLANK(H12),"",H12)</f>
        <v>Separation</v>
      </c>
      <c r="T12" s="9" t="str">
        <f>IF(ISBLANK(J12),"",J12)</f>
        <v>Desire to reconnect</v>
      </c>
      <c r="U12" t="str">
        <f>IF(OR(ISBLANK(P12),P12=""),"",O12&amp;";"&amp;P12&amp;";"&amp;Q12&amp;";"&amp;R12&amp;";"&amp;S12&amp;";"&amp;T12&amp;";")</f>
        <v>SS;PersonID;Active;BestQuality;Separation;Desire to reconnect;</v>
      </c>
    </row>
    <row r="13" spans="1:21" ht="28.8">
      <c r="A13" s="12" t="s">
        <v>55</v>
      </c>
      <c r="B13" s="13" t="str">
        <f>IFERROR(INDEX(Roster!$B:$B, MATCH($A13, Roster!$A:$A, 0)),"")</f>
        <v>Philipp</v>
      </c>
      <c r="C13" s="13" t="str">
        <f>IFERROR(INDEX(Roster!$M:$M, MATCH($A13, Roster!$A:$A, 0)),"")</f>
        <v>Yes</v>
      </c>
      <c r="D13" s="2">
        <v>0</v>
      </c>
      <c r="E13" s="11" t="str">
        <f>IF(ISBLANK(D13),"",VLOOKUP(D13,LU_MLC!$A$20:$D$24,LangNum,FALSE))</f>
        <v>None</v>
      </c>
      <c r="F13" s="13">
        <f>IFERROR(INDEX(FEASTG!$AL:$AL, MATCH($A13, FEASTG!$AB:$AB, 0)),"")</f>
        <v>1.6</v>
      </c>
      <c r="G13" s="13">
        <f>IFERROR(INDEX(FEASTG!$AN:$AN, MATCH($A13, FEASTG!$AB:$AB, 0)),"")</f>
        <v>1.92</v>
      </c>
      <c r="H13" s="33" t="s">
        <v>1476</v>
      </c>
      <c r="I13" s="11" t="str">
        <f>IF(ISBLANK(H13),"",VLOOKUP(H13,LU_MLC!$A$41:$D$46,LangNum,FALSE))</f>
        <v>No disengagement</v>
      </c>
      <c r="J13" s="33" t="s">
        <v>1476</v>
      </c>
      <c r="K13" s="11" t="str">
        <f>IF(ISBLANK(J13),"",VLOOKUP(J13,LU_MLC!$A$52:$D$56,LangNum,FALSE))</f>
        <v>Not relevant</v>
      </c>
      <c r="O13" s="63" t="s">
        <v>1960</v>
      </c>
      <c r="P13" s="16" t="str">
        <f>IF(ISBLANK(A13),"",A13)</f>
        <v>P001</v>
      </c>
      <c r="Q13" s="9" t="str">
        <f>IF(ISBLANK(C13),"",C13)</f>
        <v>Yes</v>
      </c>
      <c r="R13" s="9">
        <f>IF(ISBLANK(D13),"",D13)</f>
        <v>0</v>
      </c>
      <c r="S13" s="9" t="str">
        <f>IF(ISBLANK(H13),"",H13)</f>
        <v>NR</v>
      </c>
      <c r="T13" s="9" t="str">
        <f>IF(ISBLANK(J13),"",J13)</f>
        <v>NR</v>
      </c>
      <c r="U13" t="str">
        <f t="shared" ref="U13:U31" si="0">IF(OR(ISBLANK(P13),P13=""),"",O13&amp;";"&amp;P13&amp;";"&amp;Q13&amp;";"&amp;R13&amp;";"&amp;S13&amp;";"&amp;T13&amp;";")</f>
        <v>ML;P001;Yes;0;NR;NR;</v>
      </c>
    </row>
    <row r="14" spans="1:21" ht="28.8">
      <c r="A14" s="12" t="s">
        <v>56</v>
      </c>
      <c r="B14" s="13" t="str">
        <f>IFERROR(INDEX(Roster!$B:$B, MATCH($A14, Roster!$A:$A, 0)),"")</f>
        <v>Anna</v>
      </c>
      <c r="C14" s="13" t="str">
        <f>IFERROR(INDEX(Roster!$M:$M, MATCH($A14, Roster!$A:$A, 0)),"")</f>
        <v>Fading</v>
      </c>
      <c r="D14" s="2">
        <v>0</v>
      </c>
      <c r="E14" s="11" t="str">
        <f>IF(ISBLANK(D14),"",VLOOKUP(D14,LU_MLC!$A$20:$D$24,LangNum,FALSE))</f>
        <v>None</v>
      </c>
      <c r="F14" s="13">
        <f>IFERROR(INDEX(FEASTG!$AL:$AL, MATCH($A14, FEASTG!$AB:$AB, 0)),"")</f>
        <v>1.8</v>
      </c>
      <c r="G14" s="13">
        <f>IFERROR(INDEX(FEASTG!$AN:$AN, MATCH($A14, FEASTG!$AB:$AB, 0)),"")</f>
        <v>2.27</v>
      </c>
      <c r="H14" s="33" t="s">
        <v>1476</v>
      </c>
      <c r="I14" s="11" t="str">
        <f>IF(ISBLANK(H14),"",VLOOKUP(H14,LU_MLC!$A$41:$D$46,LangNum,FALSE))</f>
        <v>No disengagement</v>
      </c>
      <c r="J14" s="33" t="s">
        <v>1476</v>
      </c>
      <c r="K14" s="11" t="str">
        <f>IF(ISBLANK(J14),"",VLOOKUP(J14,LU_MLC!$A$52:$D$56,LangNum,FALSE))</f>
        <v>Not relevant</v>
      </c>
      <c r="O14" s="63" t="s">
        <v>1960</v>
      </c>
      <c r="P14" s="16" t="str">
        <f t="shared" ref="P14:P31" si="1">IF(ISBLANK(A14),"",A14)</f>
        <v>P002</v>
      </c>
      <c r="Q14" s="9" t="str">
        <f t="shared" ref="Q14:Q31" si="2">IF(ISBLANK(C14),"",C14)</f>
        <v>Fading</v>
      </c>
      <c r="R14" s="9">
        <f t="shared" ref="R14:R31" si="3">IF(ISBLANK(D14),"",D14)</f>
        <v>0</v>
      </c>
      <c r="S14" s="9" t="str">
        <f t="shared" ref="S14:S31" si="4">IF(ISBLANK(H14),"",H14)</f>
        <v>NR</v>
      </c>
      <c r="T14" s="9" t="str">
        <f t="shared" ref="T14:T31" si="5">IF(ISBLANK(J14),"",J14)</f>
        <v>NR</v>
      </c>
      <c r="U14" t="str">
        <f t="shared" si="0"/>
        <v>ML;P002;Fading;0;NR;NR;</v>
      </c>
    </row>
    <row r="15" spans="1:21" ht="28.8">
      <c r="A15" s="12" t="s">
        <v>57</v>
      </c>
      <c r="B15" s="13" t="str">
        <f>IFERROR(INDEX(Roster!$B:$B, MATCH($A15, Roster!$A:$A, 0)),"")</f>
        <v>Fraser</v>
      </c>
      <c r="C15" s="13" t="str">
        <f>IFERROR(INDEX(Roster!$M:$M, MATCH($A15, Roster!$A:$A, 0)),"")</f>
        <v>Yes</v>
      </c>
      <c r="D15" s="2">
        <v>2</v>
      </c>
      <c r="E15" s="11" t="str">
        <f>IF(ISBLANK(D15),"",VLOOKUP(D15,LU_MLC!$A$20:$D$24,LangNum,FALSE))</f>
        <v>Friend</v>
      </c>
      <c r="F15" s="13">
        <f>IFERROR(INDEX(FEASTG!$AL:$AL, MATCH($A15, FEASTG!$AB:$AB, 0)),"")</f>
        <v>1.6</v>
      </c>
      <c r="G15" s="13">
        <f>IFERROR(INDEX(FEASTG!$AN:$AN, MATCH($A15, FEASTG!$AB:$AB, 0)),"")</f>
        <v>2.2799999999999998</v>
      </c>
      <c r="H15" s="33">
        <v>2</v>
      </c>
      <c r="I15" s="11" t="str">
        <f>IF(ISBLANK(H15),"",VLOOKUP(H15,LU_MLC!$A$41:$D$46,LangNum,FALSE))</f>
        <v>I initiated distance</v>
      </c>
      <c r="J15" s="33">
        <v>2</v>
      </c>
      <c r="K15" s="11" t="str">
        <f>IF(ISBLANK(J15),"",VLOOKUP(J15,LU_MLC!$A$52:$D$56,LangNum,FALSE))</f>
        <v>Overall yes</v>
      </c>
      <c r="O15" s="63" t="s">
        <v>1960</v>
      </c>
      <c r="P15" s="16" t="str">
        <f t="shared" si="1"/>
        <v>P003</v>
      </c>
      <c r="Q15" s="9" t="str">
        <f t="shared" si="2"/>
        <v>Yes</v>
      </c>
      <c r="R15" s="9">
        <f t="shared" si="3"/>
        <v>2</v>
      </c>
      <c r="S15" s="9">
        <f t="shared" si="4"/>
        <v>2</v>
      </c>
      <c r="T15" s="9">
        <f t="shared" si="5"/>
        <v>2</v>
      </c>
      <c r="U15" t="str">
        <f t="shared" si="0"/>
        <v>ML;P003;Yes;2;2;2;</v>
      </c>
    </row>
    <row r="16" spans="1:21" ht="28.8">
      <c r="A16" s="12" t="s">
        <v>58</v>
      </c>
      <c r="B16" s="13" t="str">
        <f>IFERROR(INDEX(Roster!$B:$B, MATCH($A16, Roster!$A:$A, 0)),"")</f>
        <v>Jesus</v>
      </c>
      <c r="C16" s="13" t="str">
        <f>IFERROR(INDEX(Roster!$M:$M, MATCH($A16, Roster!$A:$A, 0)),"")</f>
        <v>Fading</v>
      </c>
      <c r="D16" s="2">
        <v>3</v>
      </c>
      <c r="E16" s="11" t="str">
        <f>IF(ISBLANK(D16),"",VLOOKUP(D16,LU_MLC!$A$20:$D$24,LangNum,FALSE))</f>
        <v>Good Friend</v>
      </c>
      <c r="F16" s="13">
        <f>IFERROR(INDEX(FEASTG!$AL:$AL, MATCH($A16, FEASTG!$AB:$AB, 0)),"")</f>
        <v>3</v>
      </c>
      <c r="G16" s="13">
        <f>IFERROR(INDEX(FEASTG!$AN:$AN, MATCH($A16, FEASTG!$AB:$AB, 0)),"")</f>
        <v>3</v>
      </c>
      <c r="H16" s="33">
        <v>3</v>
      </c>
      <c r="I16" s="11" t="str">
        <f>IF(ISBLANK(H16),"",VLOOKUP(H16,LU_MLC!$A$41:$D$46,LangNum,FALSE))</f>
        <v>I disengaged and felt hurt</v>
      </c>
      <c r="J16" s="33">
        <v>3</v>
      </c>
      <c r="K16" s="11" t="str">
        <f>IF(ISBLANK(J16),"",VLOOKUP(J16,LU_MLC!$A$52:$D$56,LangNum,FALSE))</f>
        <v>Definitely yes</v>
      </c>
      <c r="O16" s="63" t="s">
        <v>1960</v>
      </c>
      <c r="P16" s="16" t="str">
        <f t="shared" si="1"/>
        <v>P004</v>
      </c>
      <c r="Q16" s="9" t="str">
        <f t="shared" si="2"/>
        <v>Fading</v>
      </c>
      <c r="R16" s="9">
        <f t="shared" si="3"/>
        <v>3</v>
      </c>
      <c r="S16" s="9">
        <f t="shared" si="4"/>
        <v>3</v>
      </c>
      <c r="T16" s="9">
        <f t="shared" si="5"/>
        <v>3</v>
      </c>
      <c r="U16" t="str">
        <f t="shared" si="0"/>
        <v>ML;P004;Fading;3;3;3;</v>
      </c>
    </row>
    <row r="17" spans="1:21">
      <c r="A17" s="12"/>
      <c r="B17" s="13" t="str">
        <f>IFERROR(INDEX(Roster!$B:$B, MATCH($A17, Roster!$A:$A, 0)),"")</f>
        <v/>
      </c>
      <c r="C17" s="13" t="str">
        <f>IFERROR(INDEX(Roster!$M:$M, MATCH($A17, Roster!$A:$A, 0)),"")</f>
        <v/>
      </c>
      <c r="D17" s="2"/>
      <c r="E17" s="11"/>
      <c r="F17" s="13" t="str">
        <f>IFERROR(INDEX(FEASTG!$AL:$AL, MATCH($A17, FEASTG!$AB:$AB, 0)),"")</f>
        <v/>
      </c>
      <c r="G17" s="13" t="str">
        <f>IFERROR(INDEX(FEASTG!$AN:$AN, MATCH($A17, FEASTG!$AB:$AB, 0)),"")</f>
        <v/>
      </c>
      <c r="H17" s="33"/>
      <c r="I17" s="11" t="str">
        <f>IF(ISBLANK(H17),"",VLOOKUP(H17,LU_MLC!$A$41:$D$46,LangNum,FALSE))</f>
        <v/>
      </c>
      <c r="J17" s="33"/>
      <c r="K17" s="11" t="str">
        <f>IF(ISBLANK(J17),"",VLOOKUP(J17,LU_MLC!$A$52:$D$56,LangNum,FALSE))</f>
        <v/>
      </c>
      <c r="O17" s="63" t="s">
        <v>1960</v>
      </c>
      <c r="P17" s="16" t="str">
        <f t="shared" si="1"/>
        <v/>
      </c>
      <c r="Q17" s="9" t="str">
        <f t="shared" si="2"/>
        <v/>
      </c>
      <c r="R17" s="9" t="str">
        <f t="shared" si="3"/>
        <v/>
      </c>
      <c r="S17" s="9" t="str">
        <f t="shared" si="4"/>
        <v/>
      </c>
      <c r="T17" s="9" t="str">
        <f t="shared" si="5"/>
        <v/>
      </c>
      <c r="U17" t="str">
        <f t="shared" si="0"/>
        <v/>
      </c>
    </row>
    <row r="18" spans="1:21">
      <c r="A18" s="12"/>
      <c r="B18" s="13" t="str">
        <f>IFERROR(INDEX(Roster!$B:$B, MATCH($A18, Roster!$A:$A, 0)),"")</f>
        <v/>
      </c>
      <c r="C18" s="13" t="str">
        <f>IFERROR(INDEX(Roster!$M:$M, MATCH($A18, Roster!$A:$A, 0)),"")</f>
        <v/>
      </c>
      <c r="D18" s="2"/>
      <c r="E18" s="11" t="str">
        <f>IF(ISBLANK(D18),"",VLOOKUP(D18,LU_MLC!$A$20:$D$24,LangNum,FALSE))</f>
        <v/>
      </c>
      <c r="F18" s="13" t="str">
        <f>IFERROR(INDEX(FEASTG!$AL:$AL, MATCH($A18, FEASTG!$AB:$AB, 0)),"")</f>
        <v/>
      </c>
      <c r="G18" s="13" t="str">
        <f>IFERROR(INDEX(FEASTG!$AN:$AN, MATCH($A18, FEASTG!$AB:$AB, 0)),"")</f>
        <v/>
      </c>
      <c r="H18" s="33"/>
      <c r="I18" s="11" t="str">
        <f>IF(ISBLANK(H18),"",VLOOKUP(H18,LU_MLC!$A$41:$D$46,LangNum,FALSE))</f>
        <v/>
      </c>
      <c r="J18" s="33"/>
      <c r="K18" s="11" t="str">
        <f>IF(ISBLANK(J18),"",VLOOKUP(J18,LU_MLC!$A$52:$D$56,LangNum,FALSE))</f>
        <v/>
      </c>
      <c r="O18" s="63" t="s">
        <v>1960</v>
      </c>
      <c r="P18" s="16" t="str">
        <f t="shared" si="1"/>
        <v/>
      </c>
      <c r="Q18" s="9" t="str">
        <f t="shared" si="2"/>
        <v/>
      </c>
      <c r="R18" s="9" t="str">
        <f t="shared" si="3"/>
        <v/>
      </c>
      <c r="S18" s="9" t="str">
        <f t="shared" si="4"/>
        <v/>
      </c>
      <c r="T18" s="9" t="str">
        <f t="shared" si="5"/>
        <v/>
      </c>
      <c r="U18" t="str">
        <f t="shared" si="0"/>
        <v/>
      </c>
    </row>
    <row r="19" spans="1:21">
      <c r="A19" s="12"/>
      <c r="B19" s="13" t="str">
        <f>IFERROR(INDEX(Roster!$B:$B, MATCH($A19, Roster!$A:$A, 0)),"")</f>
        <v/>
      </c>
      <c r="C19" s="13" t="str">
        <f>IFERROR(INDEX(Roster!$M:$M, MATCH($A19, Roster!$A:$A, 0)),"")</f>
        <v/>
      </c>
      <c r="D19" s="2"/>
      <c r="E19" s="11" t="str">
        <f>IF(ISBLANK(D19),"",VLOOKUP(D19,LU_MLC!$A$20:$D$24,LangNum,FALSE))</f>
        <v/>
      </c>
      <c r="F19" s="13" t="str">
        <f>IFERROR(INDEX(FEASTG!$AL:$AL, MATCH($A19, FEASTG!$AB:$AB, 0)),"")</f>
        <v/>
      </c>
      <c r="G19" s="13" t="str">
        <f>IFERROR(INDEX(FEASTG!$AN:$AN, MATCH($A19, FEASTG!$AB:$AB, 0)),"")</f>
        <v/>
      </c>
      <c r="H19" s="33"/>
      <c r="I19" s="11" t="str">
        <f>IF(ISBLANK(H19),"",VLOOKUP(H19,LU_MLC!$A$41:$D$46,LangNum,FALSE))</f>
        <v/>
      </c>
      <c r="J19" s="33"/>
      <c r="K19" s="11" t="str">
        <f>IF(ISBLANK(J19),"",VLOOKUP(J19,LU_MLC!$A$52:$D$56,LangNum,FALSE))</f>
        <v/>
      </c>
      <c r="O19" s="63" t="s">
        <v>1960</v>
      </c>
      <c r="P19" s="16" t="str">
        <f t="shared" si="1"/>
        <v/>
      </c>
      <c r="Q19" s="9" t="str">
        <f t="shared" si="2"/>
        <v/>
      </c>
      <c r="R19" s="9" t="str">
        <f t="shared" si="3"/>
        <v/>
      </c>
      <c r="S19" s="9" t="str">
        <f t="shared" si="4"/>
        <v/>
      </c>
      <c r="T19" s="9" t="str">
        <f t="shared" si="5"/>
        <v/>
      </c>
      <c r="U19" t="str">
        <f t="shared" si="0"/>
        <v/>
      </c>
    </row>
    <row r="20" spans="1:21">
      <c r="A20" s="12"/>
      <c r="B20" s="13" t="str">
        <f>IFERROR(INDEX(Roster!$B:$B, MATCH($A20, Roster!$A:$A, 0)),"")</f>
        <v/>
      </c>
      <c r="C20" s="13" t="str">
        <f>IFERROR(INDEX(Roster!$M:$M, MATCH($A20, Roster!$A:$A, 0)),"")</f>
        <v/>
      </c>
      <c r="D20" s="2"/>
      <c r="E20" s="11" t="str">
        <f>IF(ISBLANK(D20),"",VLOOKUP(D20,LU_MLC!$A$20:$D$24,LangNum,FALSE))</f>
        <v/>
      </c>
      <c r="F20" s="13" t="str">
        <f>IFERROR(INDEX(FEASTG!$AL:$AL, MATCH($A20, FEASTG!$AB:$AB, 0)),"")</f>
        <v/>
      </c>
      <c r="G20" s="13" t="str">
        <f>IFERROR(INDEX(FEASTG!$AN:$AN, MATCH($A20, FEASTG!$AB:$AB, 0)),"")</f>
        <v/>
      </c>
      <c r="H20" s="33"/>
      <c r="I20" s="11" t="str">
        <f>IF(ISBLANK(H20),"",VLOOKUP(H20,LU_MLC!$A$41:$D$46,LangNum,FALSE))</f>
        <v/>
      </c>
      <c r="J20" s="33"/>
      <c r="K20" s="11" t="str">
        <f>IF(ISBLANK(J20),"",VLOOKUP(J20,LU_MLC!$A$52:$D$56,LangNum,FALSE))</f>
        <v/>
      </c>
      <c r="O20" s="63" t="s">
        <v>1960</v>
      </c>
      <c r="P20" s="16" t="str">
        <f t="shared" si="1"/>
        <v/>
      </c>
      <c r="Q20" s="9" t="str">
        <f t="shared" si="2"/>
        <v/>
      </c>
      <c r="R20" s="9" t="str">
        <f t="shared" si="3"/>
        <v/>
      </c>
      <c r="S20" s="9" t="str">
        <f t="shared" si="4"/>
        <v/>
      </c>
      <c r="T20" s="9" t="str">
        <f t="shared" si="5"/>
        <v/>
      </c>
      <c r="U20" t="str">
        <f t="shared" si="0"/>
        <v/>
      </c>
    </row>
    <row r="21" spans="1:21">
      <c r="A21" s="12"/>
      <c r="B21" s="13" t="str">
        <f>IFERROR(INDEX(Roster!$B:$B, MATCH($A21, Roster!$A:$A, 0)),"")</f>
        <v/>
      </c>
      <c r="C21" s="13" t="str">
        <f>IFERROR(INDEX(Roster!$M:$M, MATCH($A21, Roster!$A:$A, 0)),"")</f>
        <v/>
      </c>
      <c r="D21" s="2"/>
      <c r="E21" s="11" t="str">
        <f>IF(ISBLANK(D21),"",VLOOKUP(D21,LU_MLC!$A$20:$D$24,LangNum,FALSE))</f>
        <v/>
      </c>
      <c r="F21" s="13" t="str">
        <f>IFERROR(INDEX(FEASTG!$AL:$AL, MATCH($A21, FEASTG!$AB:$AB, 0)),"")</f>
        <v/>
      </c>
      <c r="G21" s="13" t="str">
        <f>IFERROR(INDEX(FEASTG!$AN:$AN, MATCH($A21, FEASTG!$AB:$AB, 0)),"")</f>
        <v/>
      </c>
      <c r="H21" s="33"/>
      <c r="I21" s="11" t="str">
        <f>IF(ISBLANK(H21),"",VLOOKUP(H21,LU_MLC!$A$41:$D$46,LangNum,FALSE))</f>
        <v/>
      </c>
      <c r="J21" s="33"/>
      <c r="K21" s="11" t="str">
        <f>IF(ISBLANK(J21),"",VLOOKUP(J21,LU_MLC!$A$52:$D$56,LangNum,FALSE))</f>
        <v/>
      </c>
      <c r="O21" s="63" t="s">
        <v>1960</v>
      </c>
      <c r="P21" s="16" t="str">
        <f t="shared" si="1"/>
        <v/>
      </c>
      <c r="Q21" s="9" t="str">
        <f t="shared" si="2"/>
        <v/>
      </c>
      <c r="R21" s="9" t="str">
        <f t="shared" si="3"/>
        <v/>
      </c>
      <c r="S21" s="9" t="str">
        <f t="shared" si="4"/>
        <v/>
      </c>
      <c r="T21" s="9" t="str">
        <f t="shared" si="5"/>
        <v/>
      </c>
      <c r="U21" t="str">
        <f t="shared" si="0"/>
        <v/>
      </c>
    </row>
    <row r="22" spans="1:21">
      <c r="A22" s="12"/>
      <c r="B22" s="13" t="str">
        <f>IFERROR(INDEX(Roster!$B:$B, MATCH($A22, Roster!$A:$A, 0)),"")</f>
        <v/>
      </c>
      <c r="C22" s="13" t="str">
        <f>IFERROR(INDEX(Roster!$M:$M, MATCH($A22, Roster!$A:$A, 0)),"")</f>
        <v/>
      </c>
      <c r="D22" s="2"/>
      <c r="E22" s="11" t="str">
        <f>IF(ISBLANK(D22),"",VLOOKUP(D22,LU_MLC!$A$20:$D$24,LangNum,FALSE))</f>
        <v/>
      </c>
      <c r="F22" s="13" t="str">
        <f>IFERROR(INDEX(FEASTG!$AL:$AL, MATCH($A22, FEASTG!$AB:$AB, 0)),"")</f>
        <v/>
      </c>
      <c r="G22" s="13" t="str">
        <f>IFERROR(INDEX(FEASTG!$AN:$AN, MATCH($A22, FEASTG!$AB:$AB, 0)),"")</f>
        <v/>
      </c>
      <c r="H22" s="33"/>
      <c r="I22" s="11" t="str">
        <f>IF(ISBLANK(H22),"",VLOOKUP(H22,LU_MLC!$A$41:$D$46,LangNum,FALSE))</f>
        <v/>
      </c>
      <c r="J22" s="33"/>
      <c r="K22" s="11" t="str">
        <f>IF(ISBLANK(J22),"",VLOOKUP(J22,LU_MLC!$A$52:$D$56,LangNum,FALSE))</f>
        <v/>
      </c>
      <c r="O22" s="63" t="s">
        <v>1960</v>
      </c>
      <c r="P22" s="16" t="str">
        <f t="shared" si="1"/>
        <v/>
      </c>
      <c r="Q22" s="9" t="str">
        <f t="shared" si="2"/>
        <v/>
      </c>
      <c r="R22" s="9" t="str">
        <f t="shared" si="3"/>
        <v/>
      </c>
      <c r="S22" s="9" t="str">
        <f t="shared" si="4"/>
        <v/>
      </c>
      <c r="T22" s="9" t="str">
        <f t="shared" si="5"/>
        <v/>
      </c>
      <c r="U22" t="str">
        <f t="shared" si="0"/>
        <v/>
      </c>
    </row>
    <row r="23" spans="1:21">
      <c r="A23" s="12"/>
      <c r="B23" s="13" t="str">
        <f>IFERROR(INDEX(Roster!$B:$B, MATCH($A23, Roster!$A:$A, 0)),"")</f>
        <v/>
      </c>
      <c r="C23" s="13" t="str">
        <f>IFERROR(INDEX(Roster!$M:$M, MATCH($A23, Roster!$A:$A, 0)),"")</f>
        <v/>
      </c>
      <c r="D23" s="2"/>
      <c r="E23" s="11" t="str">
        <f>IF(ISBLANK(D23),"",VLOOKUP(D23,LU_MLC!$A$20:$D$24,LangNum,FALSE))</f>
        <v/>
      </c>
      <c r="F23" s="13" t="str">
        <f>IFERROR(INDEX(FEASTG!$AL:$AL, MATCH($A23, FEASTG!$AB:$AB, 0)),"")</f>
        <v/>
      </c>
      <c r="G23" s="13" t="str">
        <f>IFERROR(INDEX(FEASTG!$AN:$AN, MATCH($A23, FEASTG!$AB:$AB, 0)),"")</f>
        <v/>
      </c>
      <c r="H23" s="33"/>
      <c r="I23" s="11" t="str">
        <f>IF(ISBLANK(H23),"",VLOOKUP(H23,LU_MLC!$A$41:$D$46,LangNum,FALSE))</f>
        <v/>
      </c>
      <c r="J23" s="33"/>
      <c r="K23" s="11" t="str">
        <f>IF(ISBLANK(J23),"",VLOOKUP(J23,LU_MLC!$A$52:$D$56,LangNum,FALSE))</f>
        <v/>
      </c>
      <c r="O23" s="63" t="s">
        <v>1960</v>
      </c>
      <c r="P23" s="16" t="str">
        <f t="shared" si="1"/>
        <v/>
      </c>
      <c r="Q23" s="9" t="str">
        <f t="shared" si="2"/>
        <v/>
      </c>
      <c r="R23" s="9" t="str">
        <f t="shared" si="3"/>
        <v/>
      </c>
      <c r="S23" s="9" t="str">
        <f t="shared" si="4"/>
        <v/>
      </c>
      <c r="T23" s="9" t="str">
        <f t="shared" si="5"/>
        <v/>
      </c>
      <c r="U23" t="str">
        <f t="shared" si="0"/>
        <v/>
      </c>
    </row>
    <row r="24" spans="1:21">
      <c r="A24" s="12"/>
      <c r="B24" s="13" t="str">
        <f>IFERROR(INDEX(Roster!$B:$B, MATCH($A24, Roster!$A:$A, 0)),"")</f>
        <v/>
      </c>
      <c r="C24" s="13" t="str">
        <f>IFERROR(INDEX(Roster!$M:$M, MATCH($A24, Roster!$A:$A, 0)),"")</f>
        <v/>
      </c>
      <c r="D24" s="2"/>
      <c r="E24" s="11" t="str">
        <f>IF(ISBLANK(D24),"",VLOOKUP(D24,LU_MLC!$A$20:$D$24,LangNum,FALSE))</f>
        <v/>
      </c>
      <c r="F24" s="13" t="str">
        <f>IFERROR(INDEX(FEASTG!$AL:$AL, MATCH($A24, FEASTG!$AB:$AB, 0)),"")</f>
        <v/>
      </c>
      <c r="G24" s="13" t="str">
        <f>IFERROR(INDEX(FEASTG!$AN:$AN, MATCH($A24, FEASTG!$AB:$AB, 0)),"")</f>
        <v/>
      </c>
      <c r="H24" s="33"/>
      <c r="I24" s="11" t="str">
        <f>IF(ISBLANK(H24),"",VLOOKUP(H24,LU_MLC!$A$41:$D$46,LangNum,FALSE))</f>
        <v/>
      </c>
      <c r="J24" s="33"/>
      <c r="K24" s="11" t="str">
        <f>IF(ISBLANK(J24),"",VLOOKUP(J24,LU_MLC!$A$52:$D$56,LangNum,FALSE))</f>
        <v/>
      </c>
      <c r="O24" s="63" t="s">
        <v>1960</v>
      </c>
      <c r="P24" s="16" t="str">
        <f t="shared" si="1"/>
        <v/>
      </c>
      <c r="Q24" s="9" t="str">
        <f t="shared" si="2"/>
        <v/>
      </c>
      <c r="R24" s="9" t="str">
        <f t="shared" si="3"/>
        <v/>
      </c>
      <c r="S24" s="9" t="str">
        <f t="shared" si="4"/>
        <v/>
      </c>
      <c r="T24" s="9" t="str">
        <f t="shared" si="5"/>
        <v/>
      </c>
      <c r="U24" t="str">
        <f t="shared" si="0"/>
        <v/>
      </c>
    </row>
    <row r="25" spans="1:21">
      <c r="A25" s="12"/>
      <c r="B25" s="13" t="str">
        <f>IFERROR(INDEX(Roster!$B:$B, MATCH($A25, Roster!$A:$A, 0)),"")</f>
        <v/>
      </c>
      <c r="C25" s="13" t="str">
        <f>IFERROR(INDEX(Roster!$M:$M, MATCH($A25, Roster!$A:$A, 0)),"")</f>
        <v/>
      </c>
      <c r="D25" s="2"/>
      <c r="E25" s="11" t="str">
        <f>IF(ISBLANK(D25),"",VLOOKUP(D25,LU_MLC!$A$20:$D$24,LangNum,FALSE))</f>
        <v/>
      </c>
      <c r="F25" s="13" t="str">
        <f>IFERROR(INDEX(FEASTG!$AL:$AL, MATCH($A25, FEASTG!$AB:$AB, 0)),"")</f>
        <v/>
      </c>
      <c r="G25" s="13" t="str">
        <f>IFERROR(INDEX(FEASTG!$AN:$AN, MATCH($A25, FEASTG!$AB:$AB, 0)),"")</f>
        <v/>
      </c>
      <c r="H25" s="33"/>
      <c r="I25" s="11" t="str">
        <f>IF(ISBLANK(H25),"",VLOOKUP(H25,LU_MLC!$A$41:$D$46,LangNum,FALSE))</f>
        <v/>
      </c>
      <c r="J25" s="33"/>
      <c r="K25" s="11" t="str">
        <f>IF(ISBLANK(J25),"",VLOOKUP(J25,LU_MLC!$A$52:$D$56,LangNum,FALSE))</f>
        <v/>
      </c>
      <c r="O25" s="63" t="s">
        <v>1960</v>
      </c>
      <c r="P25" s="16" t="str">
        <f t="shared" si="1"/>
        <v/>
      </c>
      <c r="Q25" s="9" t="str">
        <f t="shared" si="2"/>
        <v/>
      </c>
      <c r="R25" s="9" t="str">
        <f t="shared" si="3"/>
        <v/>
      </c>
      <c r="S25" s="9" t="str">
        <f t="shared" si="4"/>
        <v/>
      </c>
      <c r="T25" s="9" t="str">
        <f t="shared" si="5"/>
        <v/>
      </c>
      <c r="U25" t="str">
        <f t="shared" si="0"/>
        <v/>
      </c>
    </row>
    <row r="26" spans="1:21">
      <c r="A26" s="12"/>
      <c r="B26" s="13" t="str">
        <f>IFERROR(INDEX(Roster!$B:$B, MATCH($A26, Roster!$A:$A, 0)),"")</f>
        <v/>
      </c>
      <c r="C26" s="13" t="str">
        <f>IFERROR(INDEX(Roster!$M:$M, MATCH($A26, Roster!$A:$A, 0)),"")</f>
        <v/>
      </c>
      <c r="D26" s="2"/>
      <c r="E26" s="11" t="str">
        <f>IF(ISBLANK(D26),"",VLOOKUP(D26,LU_MLC!$A$20:$D$24,LangNum,FALSE))</f>
        <v/>
      </c>
      <c r="F26" s="13" t="str">
        <f>IFERROR(INDEX(FEASTG!$AL:$AL, MATCH($A26, FEASTG!$AB:$AB, 0)),"")</f>
        <v/>
      </c>
      <c r="G26" s="13" t="str">
        <f>IFERROR(INDEX(FEASTG!$AN:$AN, MATCH($A26, FEASTG!$AB:$AB, 0)),"")</f>
        <v/>
      </c>
      <c r="H26" s="33"/>
      <c r="I26" s="11" t="str">
        <f>IF(ISBLANK(H26),"",VLOOKUP(H26,LU_MLC!$A$41:$D$46,LangNum,FALSE))</f>
        <v/>
      </c>
      <c r="J26" s="33"/>
      <c r="K26" s="11" t="str">
        <f>IF(ISBLANK(J26),"",VLOOKUP(J26,LU_MLC!$A$52:$D$56,LangNum,FALSE))</f>
        <v/>
      </c>
      <c r="O26" s="63" t="s">
        <v>1960</v>
      </c>
      <c r="P26" s="16" t="str">
        <f t="shared" si="1"/>
        <v/>
      </c>
      <c r="Q26" s="9" t="str">
        <f t="shared" si="2"/>
        <v/>
      </c>
      <c r="R26" s="9" t="str">
        <f t="shared" si="3"/>
        <v/>
      </c>
      <c r="S26" s="9" t="str">
        <f t="shared" si="4"/>
        <v/>
      </c>
      <c r="T26" s="9" t="str">
        <f t="shared" si="5"/>
        <v/>
      </c>
      <c r="U26" t="str">
        <f t="shared" si="0"/>
        <v/>
      </c>
    </row>
    <row r="27" spans="1:21">
      <c r="A27" s="12"/>
      <c r="B27" s="13" t="str">
        <f>IFERROR(INDEX(Roster!$B:$B, MATCH($A27, Roster!$A:$A, 0)),"")</f>
        <v/>
      </c>
      <c r="C27" s="13" t="str">
        <f>IFERROR(INDEX(Roster!$M:$M, MATCH($A27, Roster!$A:$A, 0)),"")</f>
        <v/>
      </c>
      <c r="D27" s="2"/>
      <c r="E27" s="11" t="str">
        <f>IF(ISBLANK(D27),"",VLOOKUP(D27,LU_MLC!$A$20:$D$24,LangNum,FALSE))</f>
        <v/>
      </c>
      <c r="F27" s="13" t="str">
        <f>IFERROR(INDEX(FEASTG!$AL:$AL, MATCH($A27, FEASTG!$AB:$AB, 0)),"")</f>
        <v/>
      </c>
      <c r="G27" s="13" t="str">
        <f>IFERROR(INDEX(FEASTG!$AN:$AN, MATCH($A27, FEASTG!$AB:$AB, 0)),"")</f>
        <v/>
      </c>
      <c r="H27" s="33"/>
      <c r="I27" s="11" t="str">
        <f>IF(ISBLANK(H27),"",VLOOKUP(H27,LU_MLC!$A$41:$D$46,LangNum,FALSE))</f>
        <v/>
      </c>
      <c r="J27" s="33"/>
      <c r="K27" s="11" t="str">
        <f>IF(ISBLANK(J27),"",VLOOKUP(J27,LU_MLC!$A$52:$D$56,LangNum,FALSE))</f>
        <v/>
      </c>
      <c r="O27" s="63" t="s">
        <v>1960</v>
      </c>
      <c r="P27" s="16" t="str">
        <f t="shared" si="1"/>
        <v/>
      </c>
      <c r="Q27" s="9" t="str">
        <f t="shared" si="2"/>
        <v/>
      </c>
      <c r="R27" s="9" t="str">
        <f t="shared" si="3"/>
        <v/>
      </c>
      <c r="S27" s="9" t="str">
        <f t="shared" si="4"/>
        <v/>
      </c>
      <c r="T27" s="9" t="str">
        <f t="shared" si="5"/>
        <v/>
      </c>
      <c r="U27" t="str">
        <f t="shared" si="0"/>
        <v/>
      </c>
    </row>
    <row r="28" spans="1:21">
      <c r="A28" s="12"/>
      <c r="B28" s="13" t="str">
        <f>IFERROR(INDEX(Roster!$B:$B, MATCH($A28, Roster!$A:$A, 0)),"")</f>
        <v/>
      </c>
      <c r="C28" s="13" t="str">
        <f>IFERROR(INDEX(Roster!$M:$M, MATCH($A28, Roster!$A:$A, 0)),"")</f>
        <v/>
      </c>
      <c r="D28" s="2"/>
      <c r="E28" s="11" t="str">
        <f>IF(ISBLANK(D28),"",VLOOKUP(D28,LU_MLC!$A$20:$D$24,LangNum,FALSE))</f>
        <v/>
      </c>
      <c r="F28" s="13" t="str">
        <f>IFERROR(INDEX(FEASTG!$AL:$AL, MATCH($A28, FEASTG!$AB:$AB, 0)),"")</f>
        <v/>
      </c>
      <c r="G28" s="13" t="str">
        <f>IFERROR(INDEX(FEASTG!$AN:$AN, MATCH($A28, FEASTG!$AB:$AB, 0)),"")</f>
        <v/>
      </c>
      <c r="H28" s="33"/>
      <c r="I28" s="11" t="str">
        <f>IF(ISBLANK(H28),"",VLOOKUP(H28,LU_MLC!$A$41:$D$46,LangNum,FALSE))</f>
        <v/>
      </c>
      <c r="J28" s="33"/>
      <c r="K28" s="11" t="str">
        <f>IF(ISBLANK(J28),"",VLOOKUP(J28,LU_MLC!$A$52:$D$56,LangNum,FALSE))</f>
        <v/>
      </c>
      <c r="O28" s="63" t="s">
        <v>1960</v>
      </c>
      <c r="P28" s="16" t="str">
        <f t="shared" si="1"/>
        <v/>
      </c>
      <c r="Q28" s="9" t="str">
        <f t="shared" si="2"/>
        <v/>
      </c>
      <c r="R28" s="9" t="str">
        <f t="shared" si="3"/>
        <v/>
      </c>
      <c r="S28" s="9" t="str">
        <f t="shared" si="4"/>
        <v/>
      </c>
      <c r="T28" s="9" t="str">
        <f t="shared" si="5"/>
        <v/>
      </c>
      <c r="U28" t="str">
        <f t="shared" si="0"/>
        <v/>
      </c>
    </row>
    <row r="29" spans="1:21">
      <c r="A29" s="12"/>
      <c r="B29" s="13" t="str">
        <f>IFERROR(INDEX(Roster!$B:$B, MATCH($A29, Roster!$A:$A, 0)),"")</f>
        <v/>
      </c>
      <c r="C29" s="13" t="str">
        <f>IFERROR(INDEX(Roster!$M:$M, MATCH($A29, Roster!$A:$A, 0)),"")</f>
        <v/>
      </c>
      <c r="D29" s="2"/>
      <c r="E29" s="11" t="str">
        <f>IF(ISBLANK(D29),"",VLOOKUP(D29,LU_MLC!$A$20:$D$24,LangNum,FALSE))</f>
        <v/>
      </c>
      <c r="F29" s="13" t="str">
        <f>IFERROR(INDEX(FEASTG!$AL:$AL, MATCH($A29, FEASTG!$AB:$AB, 0)),"")</f>
        <v/>
      </c>
      <c r="G29" s="13" t="str">
        <f>IFERROR(INDEX(FEASTG!$AN:$AN, MATCH($A29, FEASTG!$AB:$AB, 0)),"")</f>
        <v/>
      </c>
      <c r="H29" s="33"/>
      <c r="I29" s="11" t="str">
        <f>IF(ISBLANK(H29),"",VLOOKUP(H29,LU_MLC!$A$41:$D$46,LangNum,FALSE))</f>
        <v/>
      </c>
      <c r="J29" s="33"/>
      <c r="K29" s="11" t="str">
        <f>IF(ISBLANK(J29),"",VLOOKUP(J29,LU_MLC!$A$52:$D$56,LangNum,FALSE))</f>
        <v/>
      </c>
      <c r="O29" s="63" t="s">
        <v>1960</v>
      </c>
      <c r="P29" s="16" t="str">
        <f t="shared" si="1"/>
        <v/>
      </c>
      <c r="Q29" s="9" t="str">
        <f t="shared" si="2"/>
        <v/>
      </c>
      <c r="R29" s="9" t="str">
        <f t="shared" si="3"/>
        <v/>
      </c>
      <c r="S29" s="9" t="str">
        <f t="shared" si="4"/>
        <v/>
      </c>
      <c r="T29" s="9" t="str">
        <f t="shared" si="5"/>
        <v/>
      </c>
      <c r="U29" t="str">
        <f t="shared" si="0"/>
        <v/>
      </c>
    </row>
    <row r="30" spans="1:21">
      <c r="A30" s="12"/>
      <c r="B30" s="13" t="str">
        <f>IFERROR(INDEX(Roster!$B:$B, MATCH($A30, Roster!$A:$A, 0)),"")</f>
        <v/>
      </c>
      <c r="C30" s="13" t="str">
        <f>IFERROR(INDEX(Roster!$M:$M, MATCH($A30, Roster!$A:$A, 0)),"")</f>
        <v/>
      </c>
      <c r="D30" s="2"/>
      <c r="E30" s="11" t="str">
        <f>IF(ISBLANK(D30),"",VLOOKUP(D30,LU_MLC!$A$20:$D$24,LangNum,FALSE))</f>
        <v/>
      </c>
      <c r="F30" s="13" t="str">
        <f>IFERROR(INDEX(FEASTG!$AL:$AL, MATCH($A30, FEASTG!$AB:$AB, 0)),"")</f>
        <v/>
      </c>
      <c r="G30" s="13" t="str">
        <f>IFERROR(INDEX(FEASTG!$AN:$AN, MATCH($A30, FEASTG!$AB:$AB, 0)),"")</f>
        <v/>
      </c>
      <c r="H30" s="33"/>
      <c r="I30" s="11" t="str">
        <f>IF(ISBLANK(H30),"",VLOOKUP(H30,LU_MLC!$A$41:$D$46,LangNum,FALSE))</f>
        <v/>
      </c>
      <c r="J30" s="33"/>
      <c r="K30" s="11" t="str">
        <f>IF(ISBLANK(J30),"",VLOOKUP(J30,LU_MLC!$A$52:$D$56,LangNum,FALSE))</f>
        <v/>
      </c>
      <c r="O30" s="63" t="s">
        <v>1960</v>
      </c>
      <c r="P30" s="16" t="str">
        <f t="shared" si="1"/>
        <v/>
      </c>
      <c r="Q30" s="9" t="str">
        <f t="shared" si="2"/>
        <v/>
      </c>
      <c r="R30" s="9" t="str">
        <f t="shared" si="3"/>
        <v/>
      </c>
      <c r="S30" s="9" t="str">
        <f t="shared" si="4"/>
        <v/>
      </c>
      <c r="T30" s="9" t="str">
        <f t="shared" si="5"/>
        <v/>
      </c>
      <c r="U30" t="str">
        <f t="shared" si="0"/>
        <v/>
      </c>
    </row>
    <row r="31" spans="1:21">
      <c r="A31" s="12"/>
      <c r="B31" s="13" t="str">
        <f>IFERROR(INDEX(Roster!$B:$B, MATCH($A31, Roster!$A:$A, 0)),"")</f>
        <v/>
      </c>
      <c r="C31" s="13" t="str">
        <f>IFERROR(INDEX(Roster!$M:$M, MATCH($A31, Roster!$A:$A, 0)),"")</f>
        <v/>
      </c>
      <c r="D31" s="2"/>
      <c r="E31" s="11" t="str">
        <f>IF(ISBLANK(D31),"",VLOOKUP(D31,LU_MLC!$A$20:$D$24,LangNum,FALSE))</f>
        <v/>
      </c>
      <c r="F31" s="13" t="str">
        <f>IFERROR(INDEX(FEASTG!$AL:$AL, MATCH($A31, FEASTG!$AB:$AB, 0)),"")</f>
        <v/>
      </c>
      <c r="G31" s="13" t="str">
        <f>IFERROR(INDEX(FEASTG!$AN:$AN, MATCH($A31, FEASTG!$AB:$AB, 0)),"")</f>
        <v/>
      </c>
      <c r="H31" s="33"/>
      <c r="I31" s="11" t="str">
        <f>IF(ISBLANK(H31),"",VLOOKUP(H31,LU_MLC!$A$41:$D$46,LangNum,FALSE))</f>
        <v/>
      </c>
      <c r="J31" s="33"/>
      <c r="K31" s="11" t="str">
        <f>IF(ISBLANK(J31),"",VLOOKUP(J31,LU_MLC!$A$52:$D$56,LangNum,FALSE))</f>
        <v/>
      </c>
      <c r="O31" s="63" t="s">
        <v>1960</v>
      </c>
      <c r="P31" s="16" t="str">
        <f t="shared" si="1"/>
        <v/>
      </c>
      <c r="Q31" s="9" t="str">
        <f t="shared" si="2"/>
        <v/>
      </c>
      <c r="R31" s="9" t="str">
        <f t="shared" si="3"/>
        <v/>
      </c>
      <c r="S31" s="9" t="str">
        <f t="shared" si="4"/>
        <v/>
      </c>
      <c r="T31" s="9" t="str">
        <f t="shared" si="5"/>
        <v/>
      </c>
      <c r="U31" t="str">
        <f t="shared" si="0"/>
        <v/>
      </c>
    </row>
  </sheetData>
  <dataValidations count="1">
    <dataValidation type="list" allowBlank="1" showInputMessage="1" showErrorMessage="1" sqref="A13:A31" xr:uid="{7AEB6C66-41EA-466E-A3FF-700F2EA06B8D}">
      <formula1>PersonIDs</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3">
        <x14:dataValidation type="list" allowBlank="1" showInputMessage="1" showErrorMessage="1" xr:uid="{489D187A-294E-482C-99AC-0389FE29A4DE}">
          <x14:formula1>
            <xm:f>LU_MLC!$A$20:$A$24</xm:f>
          </x14:formula1>
          <xm:sqref>D13:D31</xm:sqref>
        </x14:dataValidation>
        <x14:dataValidation type="list" allowBlank="1" showInputMessage="1" showErrorMessage="1" xr:uid="{01DD905A-3E66-41B4-8FB6-14ACF1587F7C}">
          <x14:formula1>
            <xm:f>LU_MLC!$A$52:$A$56</xm:f>
          </x14:formula1>
          <xm:sqref>J13:J31</xm:sqref>
        </x14:dataValidation>
        <x14:dataValidation type="list" allowBlank="1" showInputMessage="1" showErrorMessage="1" xr:uid="{A019C781-0718-4009-AA97-0238A23EED3F}">
          <x14:formula1>
            <xm:f>LU_MLC!$A$41:$A$46</xm:f>
          </x14:formula1>
          <xm:sqref>H13:H31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BE3B-7CF5-4CB7-A684-DE2FDD5D136B}">
  <sheetPr codeName="Sheet8"/>
  <dimension ref="A3:F30"/>
  <sheetViews>
    <sheetView workbookViewId="0">
      <selection activeCell="M25" sqref="M25"/>
    </sheetView>
  </sheetViews>
  <sheetFormatPr defaultColWidth="8.88671875" defaultRowHeight="14.4"/>
  <cols>
    <col min="1" max="16384" width="8.88671875" style="1"/>
  </cols>
  <sheetData>
    <row r="3" spans="1:6">
      <c r="F3" s="1" t="s">
        <v>517</v>
      </c>
    </row>
    <row r="4" spans="1:6">
      <c r="A4" s="1" t="s">
        <v>487</v>
      </c>
      <c r="B4" s="1" t="s">
        <v>488</v>
      </c>
      <c r="C4" s="1">
        <v>2</v>
      </c>
      <c r="F4" s="3">
        <f>VLOOKUP(Instructions!$C$3,LU_Lang!$A$4:$C$6,3,FALSE)</f>
        <v>2</v>
      </c>
    </row>
    <row r="5" spans="1:6">
      <c r="A5" s="1" t="s">
        <v>489</v>
      </c>
      <c r="B5" s="1" t="s">
        <v>490</v>
      </c>
      <c r="C5" s="1">
        <v>3</v>
      </c>
    </row>
    <row r="6" spans="1:6">
      <c r="A6" s="1" t="s">
        <v>491</v>
      </c>
      <c r="B6" s="1" t="s">
        <v>492</v>
      </c>
      <c r="C6" s="1">
        <v>4</v>
      </c>
    </row>
    <row r="21" spans="1:3">
      <c r="A21" s="5"/>
      <c r="B21" s="5"/>
      <c r="C21" s="5"/>
    </row>
    <row r="22" spans="1:3">
      <c r="A22" s="5"/>
      <c r="B22" s="5"/>
      <c r="C22" s="5"/>
    </row>
    <row r="23" spans="1:3">
      <c r="A23" s="5"/>
      <c r="B23" s="5"/>
      <c r="C23" s="5"/>
    </row>
    <row r="24" spans="1:3">
      <c r="A24" s="5"/>
      <c r="B24" s="5"/>
      <c r="C24" s="5"/>
    </row>
    <row r="25" spans="1:3">
      <c r="A25" s="5"/>
      <c r="B25" s="5"/>
      <c r="C25" s="5"/>
    </row>
    <row r="26" spans="1:3">
      <c r="A26" s="5"/>
      <c r="B26" s="5"/>
      <c r="C26" s="5"/>
    </row>
    <row r="27" spans="1:3">
      <c r="A27" s="5"/>
      <c r="B27" s="5"/>
      <c r="C27" s="5"/>
    </row>
    <row r="28" spans="1:3">
      <c r="A28" s="5"/>
      <c r="B28" s="5"/>
      <c r="C28" s="5"/>
    </row>
    <row r="29" spans="1:3">
      <c r="A29" s="5"/>
      <c r="B29" s="5"/>
      <c r="C29" s="5"/>
    </row>
    <row r="30" spans="1:3">
      <c r="A30" s="5"/>
      <c r="B30" s="5"/>
      <c r="C30" s="5"/>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E5D1F-7C2D-487B-B517-60BFDAB9FFCF}">
  <sheetPr codeName="Sheet9"/>
  <dimension ref="A2:I67"/>
  <sheetViews>
    <sheetView topLeftCell="A24" workbookViewId="0"/>
  </sheetViews>
  <sheetFormatPr defaultColWidth="8.88671875" defaultRowHeight="14.4"/>
  <cols>
    <col min="1" max="16384" width="8.88671875" style="1"/>
  </cols>
  <sheetData>
    <row r="2" spans="1:4">
      <c r="A2" s="1" t="s">
        <v>23</v>
      </c>
      <c r="B2" s="1" t="s">
        <v>23</v>
      </c>
      <c r="C2" s="1" t="s">
        <v>23</v>
      </c>
      <c r="D2" s="1" t="s">
        <v>569</v>
      </c>
    </row>
    <row r="3" spans="1:4">
      <c r="A3" s="1" t="s">
        <v>486</v>
      </c>
      <c r="B3" s="1" t="s">
        <v>486</v>
      </c>
      <c r="C3" s="1" t="s">
        <v>562</v>
      </c>
      <c r="D3" s="1" t="s">
        <v>519</v>
      </c>
    </row>
    <row r="4" spans="1:4">
      <c r="A4" s="1" t="s">
        <v>529</v>
      </c>
      <c r="B4" s="1" t="s">
        <v>529</v>
      </c>
      <c r="C4" s="1" t="s">
        <v>563</v>
      </c>
      <c r="D4" s="1" t="s">
        <v>520</v>
      </c>
    </row>
    <row r="5" spans="1:4">
      <c r="A5" s="1" t="s">
        <v>24</v>
      </c>
      <c r="B5" s="1" t="s">
        <v>24</v>
      </c>
      <c r="C5" s="1" t="s">
        <v>24</v>
      </c>
      <c r="D5" s="1" t="s">
        <v>521</v>
      </c>
    </row>
    <row r="6" spans="1:4">
      <c r="A6" s="1" t="s">
        <v>558</v>
      </c>
      <c r="B6" s="1" t="s">
        <v>558</v>
      </c>
      <c r="C6" s="1" t="s">
        <v>564</v>
      </c>
      <c r="D6" s="1" t="s">
        <v>522</v>
      </c>
    </row>
    <row r="7" spans="1:4">
      <c r="A7" s="1" t="s">
        <v>25</v>
      </c>
      <c r="B7" s="1" t="s">
        <v>25</v>
      </c>
      <c r="C7" s="1" t="s">
        <v>498</v>
      </c>
      <c r="D7" s="1" t="s">
        <v>523</v>
      </c>
    </row>
    <row r="8" spans="1:4">
      <c r="A8" s="1" t="s">
        <v>26</v>
      </c>
      <c r="B8" s="1" t="s">
        <v>26</v>
      </c>
      <c r="C8" s="1" t="s">
        <v>565</v>
      </c>
      <c r="D8" s="1" t="s">
        <v>524</v>
      </c>
    </row>
    <row r="9" spans="1:4">
      <c r="A9" s="1" t="s">
        <v>27</v>
      </c>
      <c r="B9" s="1" t="s">
        <v>27</v>
      </c>
      <c r="C9" s="1" t="s">
        <v>566</v>
      </c>
      <c r="D9" s="1" t="s">
        <v>525</v>
      </c>
    </row>
    <row r="10" spans="1:4">
      <c r="A10" s="1" t="s">
        <v>28</v>
      </c>
      <c r="B10" s="1" t="s">
        <v>28</v>
      </c>
      <c r="C10" s="1" t="s">
        <v>567</v>
      </c>
      <c r="D10" s="1" t="s">
        <v>526</v>
      </c>
    </row>
    <row r="11" spans="1:4">
      <c r="A11" s="1" t="s">
        <v>51</v>
      </c>
      <c r="B11" s="1" t="s">
        <v>51</v>
      </c>
      <c r="C11" s="1" t="s">
        <v>568</v>
      </c>
      <c r="D11" s="1" t="s">
        <v>527</v>
      </c>
    </row>
    <row r="17" spans="1:9">
      <c r="B17" s="1" t="s">
        <v>487</v>
      </c>
      <c r="C17" s="1" t="s">
        <v>489</v>
      </c>
      <c r="D17" s="1" t="s">
        <v>491</v>
      </c>
      <c r="F17" s="1" t="s">
        <v>487</v>
      </c>
      <c r="G17" s="1" t="s">
        <v>495</v>
      </c>
    </row>
    <row r="18" spans="1:9" ht="86.4">
      <c r="A18" s="5" t="s">
        <v>173</v>
      </c>
      <c r="B18" s="1" t="str">
        <f>F18</f>
        <v>Family</v>
      </c>
      <c r="C18" s="1" t="str">
        <f>H18</f>
        <v>Familie</v>
      </c>
      <c r="D18" s="1" t="s">
        <v>519</v>
      </c>
      <c r="F18" s="5" t="s">
        <v>1</v>
      </c>
      <c r="G18" s="5" t="s">
        <v>174</v>
      </c>
      <c r="H18" s="1" t="s">
        <v>497</v>
      </c>
      <c r="I18" s="5" t="s">
        <v>496</v>
      </c>
    </row>
    <row r="19" spans="1:9" ht="72">
      <c r="A19" s="5" t="s">
        <v>175</v>
      </c>
      <c r="B19" s="1" t="str">
        <f t="shared" ref="B19:B27" si="0">F19</f>
        <v>Partner–Spouse</v>
      </c>
      <c r="C19" s="1" t="str">
        <f t="shared" ref="C19:C27" si="1">H19</f>
        <v xml:space="preserve">Partner/Ehepartner </v>
      </c>
      <c r="D19" s="1" t="s">
        <v>520</v>
      </c>
      <c r="F19" s="5" t="s">
        <v>176</v>
      </c>
      <c r="G19" s="5" t="s">
        <v>177</v>
      </c>
      <c r="H19" s="1" t="s">
        <v>499</v>
      </c>
      <c r="I19" s="5" t="s">
        <v>500</v>
      </c>
    </row>
    <row r="20" spans="1:9" ht="57.6">
      <c r="A20" s="5" t="s">
        <v>178</v>
      </c>
      <c r="B20" s="1" t="str">
        <f t="shared" si="0"/>
        <v>Work–Colleague</v>
      </c>
      <c r="C20" s="1" t="str">
        <f t="shared" si="1"/>
        <v>Arbeits- Kollege/Kollegin</v>
      </c>
      <c r="D20" s="1" t="s">
        <v>521</v>
      </c>
      <c r="F20" s="5" t="s">
        <v>179</v>
      </c>
      <c r="G20" s="5" t="s">
        <v>180</v>
      </c>
      <c r="H20" s="1" t="s">
        <v>502</v>
      </c>
      <c r="I20" s="5" t="s">
        <v>501</v>
      </c>
    </row>
    <row r="21" spans="1:9" ht="72">
      <c r="A21" s="5" t="s">
        <v>181</v>
      </c>
      <c r="B21" s="1" t="str">
        <f t="shared" si="0"/>
        <v>Work–Mentor–Mentee</v>
      </c>
      <c r="C21" s="1" t="str">
        <f t="shared" si="1"/>
        <v>Arbeit–Mentor/Mentee</v>
      </c>
      <c r="D21" s="1" t="s">
        <v>522</v>
      </c>
      <c r="F21" s="5" t="s">
        <v>182</v>
      </c>
      <c r="G21" s="5" t="s">
        <v>183</v>
      </c>
      <c r="H21" s="1" t="s">
        <v>504</v>
      </c>
      <c r="I21" s="5" t="s">
        <v>503</v>
      </c>
    </row>
    <row r="22" spans="1:9" ht="72">
      <c r="A22" s="5" t="s">
        <v>184</v>
      </c>
      <c r="B22" s="1" t="str">
        <f t="shared" si="0"/>
        <v>Faith–Spiritual</v>
      </c>
      <c r="C22" s="1" t="str">
        <f t="shared" si="1"/>
        <v xml:space="preserve">Glaube/Spiritualität </v>
      </c>
      <c r="D22" s="1" t="s">
        <v>523</v>
      </c>
      <c r="F22" s="5" t="s">
        <v>185</v>
      </c>
      <c r="G22" s="5" t="s">
        <v>186</v>
      </c>
      <c r="H22" s="1" t="s">
        <v>506</v>
      </c>
      <c r="I22" s="5" t="s">
        <v>505</v>
      </c>
    </row>
    <row r="23" spans="1:9" ht="72">
      <c r="A23" s="5" t="s">
        <v>187</v>
      </c>
      <c r="B23" s="1" t="str">
        <f t="shared" si="0"/>
        <v>Hobby–Club–Sport</v>
      </c>
      <c r="C23" s="1" t="str">
        <f t="shared" si="1"/>
        <v>Hobby / Verein / Sport</v>
      </c>
      <c r="D23" s="1" t="s">
        <v>524</v>
      </c>
      <c r="F23" s="5" t="s">
        <v>188</v>
      </c>
      <c r="G23" s="5" t="s">
        <v>189</v>
      </c>
      <c r="H23" s="1" t="s">
        <v>507</v>
      </c>
      <c r="I23" s="5" t="s">
        <v>508</v>
      </c>
    </row>
    <row r="24" spans="1:9" ht="72">
      <c r="A24" s="5" t="s">
        <v>190</v>
      </c>
      <c r="B24" s="1" t="str">
        <f t="shared" si="0"/>
        <v>Neighbor–Local</v>
      </c>
      <c r="C24" s="1" t="str">
        <f t="shared" si="1"/>
        <v>Nachbarschaft / Lokal</v>
      </c>
      <c r="D24" s="1" t="s">
        <v>525</v>
      </c>
      <c r="F24" s="5" t="s">
        <v>191</v>
      </c>
      <c r="G24" s="5" t="s">
        <v>192</v>
      </c>
      <c r="H24" s="1" t="s">
        <v>509</v>
      </c>
      <c r="I24" s="5" t="s">
        <v>510</v>
      </c>
    </row>
    <row r="25" spans="1:9" ht="86.4">
      <c r="A25" s="5" t="s">
        <v>193</v>
      </c>
      <c r="B25" s="1" t="str">
        <f t="shared" si="0"/>
        <v>Volunteer–Service</v>
      </c>
      <c r="C25" s="1" t="str">
        <f t="shared" si="1"/>
        <v>Ehrenamt / Dienst</v>
      </c>
      <c r="D25" s="1" t="s">
        <v>526</v>
      </c>
      <c r="F25" s="5" t="s">
        <v>194</v>
      </c>
      <c r="G25" s="5" t="s">
        <v>195</v>
      </c>
      <c r="H25" s="1" t="s">
        <v>511</v>
      </c>
      <c r="I25" s="5" t="s">
        <v>512</v>
      </c>
    </row>
    <row r="26" spans="1:9" ht="57.6">
      <c r="A26" s="5" t="s">
        <v>196</v>
      </c>
      <c r="B26" s="1" t="str">
        <f t="shared" si="0"/>
        <v>Online–Only</v>
      </c>
      <c r="C26" s="1" t="str">
        <f t="shared" si="1"/>
        <v>Nur online</v>
      </c>
      <c r="D26" s="1" t="s">
        <v>527</v>
      </c>
      <c r="F26" s="5" t="s">
        <v>197</v>
      </c>
      <c r="G26" s="5" t="s">
        <v>198</v>
      </c>
      <c r="H26" s="1" t="s">
        <v>513</v>
      </c>
      <c r="I26" s="5" t="s">
        <v>514</v>
      </c>
    </row>
    <row r="27" spans="1:9" ht="86.4">
      <c r="A27" s="5" t="s">
        <v>199</v>
      </c>
      <c r="B27" s="1" t="str">
        <f t="shared" si="0"/>
        <v>Other</v>
      </c>
      <c r="C27" s="1" t="str">
        <f t="shared" si="1"/>
        <v>Sonstiges</v>
      </c>
      <c r="D27" s="1" t="s">
        <v>528</v>
      </c>
      <c r="F27" s="5" t="s">
        <v>200</v>
      </c>
      <c r="G27" s="5" t="s">
        <v>201</v>
      </c>
      <c r="H27" s="1" t="s">
        <v>515</v>
      </c>
      <c r="I27" s="5" t="s">
        <v>516</v>
      </c>
    </row>
    <row r="28" spans="1:9">
      <c r="E28" s="5"/>
    </row>
    <row r="29" spans="1:9">
      <c r="E29" s="5"/>
    </row>
    <row r="30" spans="1:9">
      <c r="E30" s="5"/>
    </row>
    <row r="33" spans="1:9">
      <c r="A33" s="22" t="s">
        <v>172</v>
      </c>
      <c r="B33" s="1" t="s">
        <v>487</v>
      </c>
      <c r="C33" s="1" t="s">
        <v>489</v>
      </c>
      <c r="D33" s="1" t="s">
        <v>491</v>
      </c>
    </row>
    <row r="34" spans="1:9" ht="57.6">
      <c r="A34" s="5" t="s">
        <v>203</v>
      </c>
      <c r="B34" s="1" t="str">
        <f>F34</f>
        <v>Inner</v>
      </c>
      <c r="C34" s="1" t="str">
        <f>H34</f>
        <v>Innerste / engste</v>
      </c>
      <c r="D34" s="1" t="s">
        <v>519</v>
      </c>
      <c r="F34" s="5" t="s">
        <v>204</v>
      </c>
      <c r="G34" s="5" t="s">
        <v>205</v>
      </c>
      <c r="H34" s="1" t="s">
        <v>530</v>
      </c>
      <c r="I34" s="1" t="s">
        <v>533</v>
      </c>
    </row>
    <row r="35" spans="1:9" ht="72">
      <c r="A35" s="5" t="s">
        <v>206</v>
      </c>
      <c r="B35" s="1" t="str">
        <f t="shared" ref="B35" si="2">F35</f>
        <v>Close</v>
      </c>
      <c r="C35" s="1" t="str">
        <f t="shared" ref="C35" si="3">H35</f>
        <v xml:space="preserve">Nahestehend / eng </v>
      </c>
      <c r="D35" s="1" t="s">
        <v>520</v>
      </c>
      <c r="F35" s="5" t="s">
        <v>207</v>
      </c>
      <c r="G35" s="5" t="s">
        <v>208</v>
      </c>
      <c r="H35" s="1" t="s">
        <v>531</v>
      </c>
      <c r="I35" s="1" t="s">
        <v>534</v>
      </c>
    </row>
    <row r="36" spans="1:9" ht="72">
      <c r="A36" s="5" t="s">
        <v>209</v>
      </c>
      <c r="B36" s="1" t="str">
        <f t="shared" ref="B36" si="4">F36</f>
        <v>Extended</v>
      </c>
      <c r="C36" s="1" t="str">
        <f t="shared" ref="C36" si="5">H36</f>
        <v>Erweitert</v>
      </c>
      <c r="D36" s="1" t="s">
        <v>521</v>
      </c>
      <c r="F36" s="5" t="s">
        <v>210</v>
      </c>
      <c r="G36" s="5" t="s">
        <v>211</v>
      </c>
      <c r="H36" s="1" t="s">
        <v>532</v>
      </c>
      <c r="I36" s="1" t="s">
        <v>535</v>
      </c>
    </row>
    <row r="42" spans="1:9" ht="28.8">
      <c r="A42" s="22" t="s">
        <v>172</v>
      </c>
      <c r="B42" s="1" t="s">
        <v>487</v>
      </c>
      <c r="C42" s="1" t="s">
        <v>489</v>
      </c>
      <c r="D42" s="1" t="s">
        <v>491</v>
      </c>
      <c r="F42" s="22" t="s">
        <v>36</v>
      </c>
      <c r="G42" s="22" t="s">
        <v>202</v>
      </c>
    </row>
    <row r="43" spans="1:9" ht="43.2">
      <c r="A43" s="5" t="s">
        <v>212</v>
      </c>
      <c r="B43" s="1" t="str">
        <f>F43</f>
        <v>Same household</v>
      </c>
      <c r="C43" s="1" t="str">
        <f>H43</f>
        <v>Gleicher Haushalt</v>
      </c>
      <c r="D43" s="1" t="s">
        <v>519</v>
      </c>
      <c r="F43" s="5" t="s">
        <v>213</v>
      </c>
      <c r="G43" s="5" t="s">
        <v>214</v>
      </c>
      <c r="H43" s="1" t="s">
        <v>540</v>
      </c>
      <c r="I43" s="1" t="s">
        <v>536</v>
      </c>
    </row>
    <row r="44" spans="1:9" ht="57.6">
      <c r="A44" s="5" t="s">
        <v>215</v>
      </c>
      <c r="B44" s="1" t="str">
        <f t="shared" ref="B44:B45" si="6">F44</f>
        <v>Local city</v>
      </c>
      <c r="C44" s="1" t="str">
        <f t="shared" ref="C44:C45" si="7">H44</f>
        <v>Gleiche Stadt</v>
      </c>
      <c r="D44" s="1" t="s">
        <v>520</v>
      </c>
      <c r="F44" s="5" t="s">
        <v>216</v>
      </c>
      <c r="G44" s="5" t="s">
        <v>217</v>
      </c>
      <c r="H44" s="1" t="s">
        <v>539</v>
      </c>
      <c r="I44" s="1" t="s">
        <v>537</v>
      </c>
    </row>
    <row r="45" spans="1:9" ht="57.6">
      <c r="A45" s="5" t="s">
        <v>218</v>
      </c>
      <c r="B45" s="1" t="str">
        <f t="shared" si="6"/>
        <v>Regional</v>
      </c>
      <c r="C45" s="1" t="str">
        <f t="shared" si="7"/>
        <v>Regional</v>
      </c>
      <c r="D45" s="1" t="s">
        <v>521</v>
      </c>
      <c r="F45" s="5" t="s">
        <v>219</v>
      </c>
      <c r="G45" s="5" t="s">
        <v>220</v>
      </c>
      <c r="H45" s="1" t="s">
        <v>219</v>
      </c>
      <c r="I45" s="1" t="s">
        <v>538</v>
      </c>
    </row>
    <row r="46" spans="1:9" ht="72">
      <c r="A46" s="5" t="s">
        <v>221</v>
      </c>
      <c r="B46" s="1" t="str">
        <f t="shared" ref="B46" si="8">F46</f>
        <v>Far–Timezone</v>
      </c>
      <c r="C46" s="1" t="str">
        <f t="shared" ref="C46" si="9">H46</f>
        <v>Lange Reise/ Flug</v>
      </c>
      <c r="D46" s="1" t="s">
        <v>522</v>
      </c>
      <c r="F46" s="5" t="s">
        <v>222</v>
      </c>
      <c r="G46" s="5" t="s">
        <v>223</v>
      </c>
      <c r="H46" s="1" t="s">
        <v>542</v>
      </c>
      <c r="I46" s="1" t="s">
        <v>541</v>
      </c>
    </row>
    <row r="53" spans="1:9" ht="86.4">
      <c r="A53" s="22" t="s">
        <v>172</v>
      </c>
      <c r="B53" s="1" t="s">
        <v>487</v>
      </c>
      <c r="C53" s="1" t="s">
        <v>489</v>
      </c>
      <c r="D53" s="1" t="s">
        <v>491</v>
      </c>
      <c r="F53" s="22" t="s">
        <v>36</v>
      </c>
      <c r="G53" s="22" t="s">
        <v>224</v>
      </c>
    </row>
    <row r="54" spans="1:9" ht="43.2">
      <c r="A54" s="5" t="s">
        <v>553</v>
      </c>
      <c r="B54" s="1" t="str">
        <f>F54</f>
        <v>Rare</v>
      </c>
      <c r="C54" s="1" t="str">
        <f>H54</f>
        <v>Selten</v>
      </c>
      <c r="D54" s="1" t="s">
        <v>519</v>
      </c>
      <c r="F54" s="5" t="s">
        <v>225</v>
      </c>
      <c r="G54" s="5" t="s">
        <v>226</v>
      </c>
      <c r="H54" s="1" t="s">
        <v>543</v>
      </c>
      <c r="I54" s="1" t="s">
        <v>544</v>
      </c>
    </row>
    <row r="55" spans="1:9" ht="28.8">
      <c r="A55" s="5" t="s">
        <v>554</v>
      </c>
      <c r="B55" s="1" t="str">
        <f t="shared" ref="B55:B57" si="10">F55</f>
        <v>Occasional</v>
      </c>
      <c r="C55" s="1" t="str">
        <f t="shared" ref="C55:C57" si="11">H55</f>
        <v>Gelegentlich</v>
      </c>
      <c r="D55" s="1" t="s">
        <v>520</v>
      </c>
      <c r="F55" s="5" t="s">
        <v>227</v>
      </c>
      <c r="G55" s="5" t="s">
        <v>228</v>
      </c>
      <c r="H55" s="1" t="s">
        <v>545</v>
      </c>
      <c r="I55" s="1" t="s">
        <v>546</v>
      </c>
    </row>
    <row r="56" spans="1:9" ht="28.8">
      <c r="A56" s="5" t="s">
        <v>555</v>
      </c>
      <c r="B56" s="1" t="str">
        <f t="shared" si="10"/>
        <v>Monthly</v>
      </c>
      <c r="C56" s="1" t="str">
        <f t="shared" si="11"/>
        <v>Monatlich</v>
      </c>
      <c r="D56" s="1" t="s">
        <v>521</v>
      </c>
      <c r="F56" s="5" t="s">
        <v>229</v>
      </c>
      <c r="G56" s="5" t="s">
        <v>230</v>
      </c>
      <c r="H56" s="1" t="s">
        <v>547</v>
      </c>
      <c r="I56" s="1" t="s">
        <v>548</v>
      </c>
    </row>
    <row r="57" spans="1:9" ht="28.8">
      <c r="A57" s="5" t="s">
        <v>556</v>
      </c>
      <c r="B57" s="1" t="str">
        <f t="shared" si="10"/>
        <v>Weekly</v>
      </c>
      <c r="C57" s="1" t="str">
        <f t="shared" si="11"/>
        <v>Wöchentlich</v>
      </c>
      <c r="D57" s="1" t="s">
        <v>522</v>
      </c>
      <c r="F57" s="5" t="s">
        <v>231</v>
      </c>
      <c r="G57" s="5" t="s">
        <v>232</v>
      </c>
      <c r="H57" s="1" t="s">
        <v>549</v>
      </c>
      <c r="I57" s="1" t="s">
        <v>550</v>
      </c>
    </row>
    <row r="58" spans="1:9" ht="72">
      <c r="A58" s="5" t="s">
        <v>557</v>
      </c>
      <c r="B58" s="1" t="str">
        <f t="shared" ref="B58" si="12">F58</f>
        <v>Most days</v>
      </c>
      <c r="C58" s="1" t="str">
        <f t="shared" ref="C58" si="13">H58</f>
        <v>An den meisten Tagen</v>
      </c>
      <c r="D58" s="1" t="s">
        <v>523</v>
      </c>
      <c r="F58" s="5" t="s">
        <v>233</v>
      </c>
      <c r="G58" s="5" t="s">
        <v>234</v>
      </c>
      <c r="H58" s="1" t="s">
        <v>551</v>
      </c>
      <c r="I58" s="1" t="s">
        <v>552</v>
      </c>
    </row>
    <row r="64" spans="1:9">
      <c r="B64" s="1" t="s">
        <v>487</v>
      </c>
      <c r="C64" s="1" t="s">
        <v>489</v>
      </c>
    </row>
    <row r="65" spans="1:3">
      <c r="A65" s="1">
        <v>1</v>
      </c>
      <c r="B65" s="1" t="s">
        <v>235</v>
      </c>
      <c r="C65" s="1" t="s">
        <v>560</v>
      </c>
    </row>
    <row r="66" spans="1:3">
      <c r="A66" s="1">
        <v>0.5</v>
      </c>
      <c r="B66" s="1" t="s">
        <v>1391</v>
      </c>
      <c r="C66" s="1" t="s">
        <v>1392</v>
      </c>
    </row>
    <row r="67" spans="1:3">
      <c r="A67" s="1">
        <v>0</v>
      </c>
      <c r="B67" s="1" t="s">
        <v>559</v>
      </c>
      <c r="C67" s="1" t="s">
        <v>561</v>
      </c>
    </row>
  </sheetData>
  <phoneticPr fontId="2"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89823-AD86-471E-8D43-F19C8D1C75C4}">
  <sheetPr codeName="Sheet10"/>
  <dimension ref="A2:U117"/>
  <sheetViews>
    <sheetView topLeftCell="A57" workbookViewId="0">
      <selection activeCell="K95" sqref="K95:U117"/>
    </sheetView>
  </sheetViews>
  <sheetFormatPr defaultColWidth="8.88671875" defaultRowHeight="14.4"/>
  <cols>
    <col min="1" max="5" width="8.88671875" style="1"/>
    <col min="6" max="6" width="29.6640625" style="1" customWidth="1"/>
    <col min="7" max="16384" width="8.88671875" style="1"/>
  </cols>
  <sheetData>
    <row r="2" spans="1:4">
      <c r="B2" s="1" t="s">
        <v>487</v>
      </c>
      <c r="C2" s="1" t="s">
        <v>489</v>
      </c>
      <c r="D2" s="1" t="s">
        <v>491</v>
      </c>
    </row>
    <row r="3" spans="1:4">
      <c r="A3" s="1" t="s">
        <v>529</v>
      </c>
      <c r="B3" s="1" t="s">
        <v>529</v>
      </c>
      <c r="C3" s="1" t="s">
        <v>563</v>
      </c>
    </row>
    <row r="4" spans="1:4">
      <c r="A4" s="1" t="s">
        <v>24</v>
      </c>
      <c r="B4" s="1" t="s">
        <v>24</v>
      </c>
      <c r="C4" s="1" t="s">
        <v>24</v>
      </c>
    </row>
    <row r="5" spans="1:4">
      <c r="A5" s="1" t="s">
        <v>29</v>
      </c>
      <c r="B5" s="1" t="s">
        <v>29</v>
      </c>
      <c r="C5" s="1" t="s">
        <v>876</v>
      </c>
    </row>
    <row r="6" spans="1:4">
      <c r="A6" s="1" t="s">
        <v>30</v>
      </c>
      <c r="B6" s="1" t="s">
        <v>30</v>
      </c>
      <c r="C6" s="1" t="s">
        <v>877</v>
      </c>
    </row>
    <row r="7" spans="1:4">
      <c r="A7" s="1" t="s">
        <v>32</v>
      </c>
      <c r="B7" s="1" t="s">
        <v>32</v>
      </c>
      <c r="C7" s="1" t="s">
        <v>878</v>
      </c>
    </row>
    <row r="8" spans="1:4">
      <c r="A8" s="1" t="s">
        <v>33</v>
      </c>
      <c r="B8" s="1" t="s">
        <v>33</v>
      </c>
      <c r="C8" s="1" t="s">
        <v>879</v>
      </c>
    </row>
    <row r="9" spans="1:4">
      <c r="A9" s="1" t="s">
        <v>31</v>
      </c>
      <c r="B9" s="1" t="s">
        <v>31</v>
      </c>
      <c r="C9" s="1" t="s">
        <v>880</v>
      </c>
    </row>
    <row r="10" spans="1:4">
      <c r="A10" s="1" t="s">
        <v>34</v>
      </c>
      <c r="B10" s="1" t="s">
        <v>34</v>
      </c>
      <c r="C10" s="1" t="s">
        <v>881</v>
      </c>
    </row>
    <row r="11" spans="1:4">
      <c r="A11" s="1" t="s">
        <v>756</v>
      </c>
      <c r="B11" s="1" t="s">
        <v>641</v>
      </c>
      <c r="C11" s="1" t="s">
        <v>882</v>
      </c>
    </row>
    <row r="12" spans="1:4">
      <c r="A12" s="1" t="s">
        <v>757</v>
      </c>
      <c r="B12" s="1" t="s">
        <v>642</v>
      </c>
      <c r="C12" s="1" t="s">
        <v>886</v>
      </c>
    </row>
    <row r="13" spans="1:4">
      <c r="A13" s="1" t="s">
        <v>875</v>
      </c>
      <c r="B13" s="1" t="s">
        <v>643</v>
      </c>
      <c r="C13" s="1" t="s">
        <v>885</v>
      </c>
    </row>
    <row r="14" spans="1:4">
      <c r="A14" s="1" t="s">
        <v>482</v>
      </c>
      <c r="B14" s="1" t="s">
        <v>482</v>
      </c>
      <c r="C14" s="1" t="s">
        <v>883</v>
      </c>
    </row>
    <row r="15" spans="1:4">
      <c r="A15" s="1" t="s">
        <v>483</v>
      </c>
      <c r="B15" s="1" t="s">
        <v>483</v>
      </c>
      <c r="C15" s="1" t="s">
        <v>884</v>
      </c>
    </row>
    <row r="21" spans="1:7">
      <c r="A21" s="1" t="s">
        <v>29</v>
      </c>
      <c r="B21" s="1" t="s">
        <v>487</v>
      </c>
      <c r="C21" s="1" t="s">
        <v>489</v>
      </c>
      <c r="D21" s="1" t="s">
        <v>491</v>
      </c>
      <c r="F21" s="1" t="s">
        <v>36</v>
      </c>
    </row>
    <row r="22" spans="1:7">
      <c r="A22" s="1">
        <v>-2</v>
      </c>
      <c r="B22" s="1" t="str">
        <f>F22</f>
        <v>They’re chasing; I’m easing out.</v>
      </c>
      <c r="C22" s="1" t="str">
        <f>G22</f>
        <v>Die anderen sind hinterher; ich ziehe mich zurück.</v>
      </c>
      <c r="D22" s="1" t="s">
        <v>519</v>
      </c>
      <c r="F22" s="1" t="s">
        <v>37</v>
      </c>
      <c r="G22" s="1" t="s">
        <v>572</v>
      </c>
    </row>
    <row r="23" spans="1:7">
      <c r="A23" s="1">
        <v>-1</v>
      </c>
      <c r="B23" s="1" t="str">
        <f t="shared" ref="B23:B26" si="0">F23</f>
        <v>They’re carrying momentum.</v>
      </c>
      <c r="C23" s="1" t="str">
        <f t="shared" ref="C23:C26" si="1">G23</f>
        <v>Die anderen haben den Schwung.</v>
      </c>
      <c r="D23" s="1" t="s">
        <v>520</v>
      </c>
      <c r="F23" s="1" t="s">
        <v>41</v>
      </c>
      <c r="G23" s="1" t="s">
        <v>573</v>
      </c>
    </row>
    <row r="24" spans="1:7">
      <c r="A24" s="1">
        <v>0</v>
      </c>
      <c r="B24" s="1" t="str">
        <f t="shared" si="0"/>
        <v>Feels even.</v>
      </c>
      <c r="C24" s="1" t="str">
        <f t="shared" si="1"/>
        <v>Fühlt sich ausgeglichen an.</v>
      </c>
      <c r="D24" s="1" t="s">
        <v>521</v>
      </c>
      <c r="F24" s="1" t="s">
        <v>40</v>
      </c>
      <c r="G24" s="1" t="s">
        <v>574</v>
      </c>
    </row>
    <row r="25" spans="1:7">
      <c r="A25" s="1">
        <v>1</v>
      </c>
      <c r="B25" s="1" t="str">
        <f t="shared" si="0"/>
        <v xml:space="preserve"> I’m carrying momentum.</v>
      </c>
      <c r="C25" s="1" t="str">
        <f t="shared" si="1"/>
        <v>Ich habe den Schwung.</v>
      </c>
      <c r="D25" s="1" t="s">
        <v>522</v>
      </c>
      <c r="F25" s="1" t="s">
        <v>39</v>
      </c>
      <c r="G25" s="1" t="s">
        <v>575</v>
      </c>
    </row>
    <row r="26" spans="1:7">
      <c r="A26" s="1">
        <v>2</v>
      </c>
      <c r="B26" s="1" t="str">
        <f t="shared" si="0"/>
        <v xml:space="preserve"> I’m chasing; they’re cooling.</v>
      </c>
      <c r="C26" s="1" t="str">
        <f t="shared" si="1"/>
        <v>Ich laufe hinterher; die anderen kühlen ab.</v>
      </c>
      <c r="D26" s="1" t="s">
        <v>523</v>
      </c>
      <c r="F26" s="1" t="s">
        <v>38</v>
      </c>
      <c r="G26" s="1" t="s">
        <v>576</v>
      </c>
    </row>
    <row r="29" spans="1:7">
      <c r="A29" s="1" t="s">
        <v>30</v>
      </c>
    </row>
    <row r="30" spans="1:7">
      <c r="A30" s="1">
        <v>0</v>
      </c>
      <c r="B30" s="1" t="str">
        <f>F30</f>
        <v>Plans often slip; priority given only when convenient.</v>
      </c>
      <c r="C30" s="1" t="str">
        <f>G30</f>
        <v>Pläne werden oft verschoben; Priorität nur, wenn es gerade passt.</v>
      </c>
      <c r="D30" s="1" t="s">
        <v>519</v>
      </c>
      <c r="F30" s="1" t="s">
        <v>148</v>
      </c>
      <c r="G30" s="1" t="s">
        <v>580</v>
      </c>
    </row>
    <row r="31" spans="1:7">
      <c r="A31" s="1">
        <v>1</v>
      </c>
      <c r="B31" s="1" t="str">
        <f t="shared" ref="B31:B33" si="2">F31</f>
        <v>Shows up when asked but cancels/drifts; rebooks inconsistently.</v>
      </c>
      <c r="C31" s="1" t="str">
        <f t="shared" ref="C31:C33" si="3">G31</f>
        <v>Kommt, wenn man fragt, sagt aber ab oder lässt es auslaufen; vereinbart unzuverlässig neue Termine.</v>
      </c>
      <c r="D31" s="1" t="s">
        <v>520</v>
      </c>
      <c r="F31" s="1" t="s">
        <v>149</v>
      </c>
      <c r="G31" s="1" t="s">
        <v>581</v>
      </c>
    </row>
    <row r="32" spans="1:7">
      <c r="A32" s="1">
        <v>2</v>
      </c>
      <c r="B32" s="1" t="str">
        <f t="shared" si="2"/>
        <v>Keeps most promises; when it costs, we still make room; rebooks promptly.</v>
      </c>
      <c r="C32" s="1" t="str">
        <f t="shared" si="3"/>
        <v>Hält die meisten Zusagen; wenn es etwas kostet, schaffen wir trotzdem Raum; vereinbart prompt neu.</v>
      </c>
      <c r="D32" s="1" t="s">
        <v>521</v>
      </c>
      <c r="F32" s="1" t="s">
        <v>150</v>
      </c>
      <c r="G32" s="1" t="s">
        <v>582</v>
      </c>
    </row>
    <row r="33" spans="1:7">
      <c r="A33" s="1">
        <v>3</v>
      </c>
      <c r="B33" s="1" t="str">
        <f t="shared" si="2"/>
        <v>A standing ritual/slot exists and is kept under cost; “has my back” is visible.</v>
      </c>
      <c r="C33" s="1" t="str">
        <f t="shared" si="3"/>
        <v>Es gibt ein festes Ritual/einen festen Termin-Slot, der auch bei Aufwand eingehalten wird; „steht hinter mir“ ist sichtbar.</v>
      </c>
      <c r="D33" s="1" t="s">
        <v>522</v>
      </c>
      <c r="F33" s="1" t="s">
        <v>151</v>
      </c>
      <c r="G33" s="1" t="s">
        <v>583</v>
      </c>
    </row>
    <row r="38" spans="1:7">
      <c r="A38" s="1" t="s">
        <v>31</v>
      </c>
    </row>
    <row r="39" spans="1:7">
      <c r="A39" s="1">
        <v>0</v>
      </c>
      <c r="B39" s="1" t="str">
        <f>F39</f>
        <v>Hard to arrange; slow replies; cancellations not rebooked.</v>
      </c>
      <c r="C39" s="1" t="str">
        <f>G39</f>
        <v>Schwer zu organisieren; langsame Antworten; Absagen werden nicht neu vereinbart.</v>
      </c>
      <c r="D39" s="1" t="s">
        <v>519</v>
      </c>
      <c r="F39" s="1" t="s">
        <v>152</v>
      </c>
      <c r="G39" s="1" t="s">
        <v>584</v>
      </c>
    </row>
    <row r="40" spans="1:7">
      <c r="A40" s="1">
        <v>1</v>
      </c>
      <c r="B40" s="1" t="str">
        <f t="shared" ref="B40:B42" si="4">F40</f>
        <v>Moderate friction; meetings eventually happen after reminders.</v>
      </c>
      <c r="C40" s="1" t="str">
        <f t="shared" ref="C40:C42" si="5">G40</f>
        <v>Mäßige Reibung; Treffen kommen nach Erinnerungen schließlich zustande.</v>
      </c>
      <c r="D40" s="1" t="s">
        <v>520</v>
      </c>
      <c r="F40" s="1" t="s">
        <v>153</v>
      </c>
      <c r="G40" s="1" t="s">
        <v>585</v>
      </c>
    </row>
    <row r="41" spans="1:7">
      <c r="A41" s="1">
        <v>2</v>
      </c>
      <c r="B41" s="1" t="str">
        <f t="shared" si="4"/>
        <v>Low friction; responsive; cancellations rebooked quickly.</v>
      </c>
      <c r="C41" s="1" t="str">
        <f t="shared" si="5"/>
        <v>Geringe Reibung; reaktionsschnell; Absagen werden schnell neu vereinbart.</v>
      </c>
      <c r="D41" s="1" t="s">
        <v>521</v>
      </c>
      <c r="F41" s="1" t="s">
        <v>154</v>
      </c>
      <c r="G41" s="1" t="s">
        <v>586</v>
      </c>
    </row>
    <row r="42" spans="1:7">
      <c r="A42" s="1">
        <v>3</v>
      </c>
      <c r="B42" s="1" t="str">
        <f t="shared" si="4"/>
        <v>Proactive coordination; multiple workable modes (walk/voice/async) make meet-ups easy.</v>
      </c>
      <c r="C42" s="1" t="str">
        <f t="shared" si="5"/>
        <v>Proaktive Koordination; mehrere praktikable Modi (Spaziergang/Anruf/asynchron) machen Verabredungen leicht.</v>
      </c>
      <c r="D42" s="1" t="s">
        <v>522</v>
      </c>
      <c r="F42" s="1" t="s">
        <v>155</v>
      </c>
      <c r="G42" s="1" t="s">
        <v>587</v>
      </c>
    </row>
    <row r="45" spans="1:7">
      <c r="A45" s="1" t="s">
        <v>32</v>
      </c>
    </row>
    <row r="46" spans="1:7">
      <c r="A46" s="1">
        <v>0</v>
      </c>
      <c r="B46" s="1" t="str">
        <f>F46</f>
        <v>Flat/draining; stilted; little “dirt time” or good talk.</v>
      </c>
      <c r="C46" s="1" t="str">
        <f>G46</f>
        <v>Flach/auslaugend; steif; wenig „dirt time“ oder gute Gespräche.</v>
      </c>
      <c r="D46" s="1" t="s">
        <v>519</v>
      </c>
      <c r="F46" s="1" t="s">
        <v>156</v>
      </c>
      <c r="G46" s="1" t="s">
        <v>588</v>
      </c>
    </row>
    <row r="47" spans="1:7">
      <c r="A47" s="1">
        <v>1</v>
      </c>
      <c r="B47" s="1" t="str">
        <f t="shared" ref="B47:B49" si="6">F47</f>
        <v>Mixed; one thread lands, others stall.</v>
      </c>
      <c r="C47" s="1" t="str">
        <f t="shared" ref="C47:C49" si="7">G47</f>
        <v>Gemischt; ein Thema zündet, andere versanden.</v>
      </c>
      <c r="D47" s="1" t="s">
        <v>520</v>
      </c>
      <c r="F47" s="1" t="s">
        <v>157</v>
      </c>
      <c r="G47" s="1" t="s">
        <v>589</v>
      </c>
    </row>
    <row r="48" spans="1:7">
      <c r="A48" s="1">
        <v>2</v>
      </c>
      <c r="B48" s="1" t="str">
        <f t="shared" si="6"/>
        <v>Usually companionable/fun/flow; good conversation or co-doing feels natural.</v>
      </c>
      <c r="C48" s="1" t="str">
        <f t="shared" si="7"/>
        <v>Meist gesellig/spaßig/im Flow; gute Gespräche oder gemeinsames Tun fühlen sich natürlich an.</v>
      </c>
      <c r="D48" s="1" t="s">
        <v>521</v>
      </c>
      <c r="F48" s="1" t="s">
        <v>158</v>
      </c>
      <c r="G48" s="1" t="s">
        <v>590</v>
      </c>
    </row>
    <row r="49" spans="1:7">
      <c r="A49" s="1">
        <v>3</v>
      </c>
      <c r="B49" s="1" t="str">
        <f t="shared" si="6"/>
        <v>Consistently vital; we reliably have golden talk or energising co-doing.</v>
      </c>
      <c r="C49" s="1" t="str">
        <f t="shared" si="7"/>
        <v>Konstant lebendig; wir haben verlässlich goldene Gespräche oder belebendes gemeinsames Tun.</v>
      </c>
      <c r="D49" s="1" t="s">
        <v>522</v>
      </c>
      <c r="F49" s="1" t="s">
        <v>159</v>
      </c>
      <c r="G49" s="1" t="s">
        <v>591</v>
      </c>
    </row>
    <row r="52" spans="1:7">
      <c r="A52" s="1" t="s">
        <v>33</v>
      </c>
    </row>
    <row r="53" spans="1:7">
      <c r="A53" s="1">
        <v>0</v>
      </c>
      <c r="B53" s="1" t="str">
        <f>F53</f>
        <v>Often missed/monologued; advice before listening; safety uncertain.</v>
      </c>
      <c r="C53" s="1" t="str">
        <f>G53</f>
        <v>Oft verfehlt/monologisiert; Ratschläge vor dem Zuhören; psychologische Sicherheit fraglich.</v>
      </c>
      <c r="D53" s="1" t="s">
        <v>519</v>
      </c>
      <c r="F53" s="1" t="s">
        <v>160</v>
      </c>
      <c r="G53" s="1" t="s">
        <v>592</v>
      </c>
    </row>
    <row r="54" spans="1:7">
      <c r="A54" s="1">
        <v>1</v>
      </c>
      <c r="B54" s="1" t="str">
        <f t="shared" ref="B54:B56" si="8">F54</f>
        <v>Effort shows but patchy; sometimes off-key or minimizing.</v>
      </c>
      <c r="C54" s="1" t="str">
        <f t="shared" ref="C54:C56" si="9">G54</f>
        <v>Bemühung erkennbar, aber lückenhaft; manchmal tonal daneben oder verharmlosend.</v>
      </c>
      <c r="D54" s="1" t="s">
        <v>520</v>
      </c>
      <c r="F54" s="1" t="s">
        <v>161</v>
      </c>
      <c r="G54" s="1" t="s">
        <v>593</v>
      </c>
    </row>
    <row r="55" spans="1:7">
      <c r="A55" s="1">
        <v>2</v>
      </c>
      <c r="B55" s="1" t="str">
        <f t="shared" si="8"/>
        <v>Feels accurately seen; active-constructive replies; vulnerability comfortable.</v>
      </c>
      <c r="C55" s="1" t="str">
        <f t="shared" si="9"/>
        <v>Fühlt sich zutreffend gesehen an; aktiv-konstruktive Antworten; Verletzlichkeit fühlt sich sicher an.</v>
      </c>
      <c r="D55" s="1" t="s">
        <v>521</v>
      </c>
      <c r="F55" s="1" t="s">
        <v>162</v>
      </c>
      <c r="G55" s="1" t="s">
        <v>594</v>
      </c>
    </row>
    <row r="56" spans="1:7">
      <c r="A56" s="1">
        <v>3</v>
      </c>
      <c r="B56" s="1" t="str">
        <f t="shared" si="8"/>
        <v>Deeply responsive; remembers nuances; follows up thoughtfully; confidentiality rock-solid.</v>
      </c>
      <c r="C56" s="1" t="str">
        <f t="shared" si="9"/>
        <v>Sehr aufmerksam und responsiv; merkt sich Nuancen; greift Themen bedacht wieder auf; Vertraulichkeit felsenfest.</v>
      </c>
      <c r="D56" s="1" t="s">
        <v>522</v>
      </c>
      <c r="F56" s="1" t="s">
        <v>163</v>
      </c>
      <c r="G56" s="1" t="s">
        <v>595</v>
      </c>
    </row>
    <row r="59" spans="1:7">
      <c r="A59" s="1" t="s">
        <v>34</v>
      </c>
    </row>
    <row r="60" spans="1:7">
      <c r="A60" s="1">
        <v>0</v>
      </c>
      <c r="B60" s="1" t="str">
        <f>F60</f>
        <v>Thin story; few memorable episodes; no fresh memory in 2–3 months.</v>
      </c>
      <c r="C60" s="1" t="str">
        <f>G60</f>
        <v>Dünne gemeinsame Geschichte; wenige erinnerungswürdige Episoden; keine neue gemeinsame Erinnerung in den letzten 2–3 Monaten.</v>
      </c>
      <c r="D60" s="1" t="s">
        <v>519</v>
      </c>
      <c r="F60" s="1" t="s">
        <v>164</v>
      </c>
      <c r="G60" s="1" t="s">
        <v>596</v>
      </c>
    </row>
    <row r="61" spans="1:7">
      <c r="A61" s="1">
        <v>1</v>
      </c>
      <c r="B61" s="1" t="str">
        <f t="shared" ref="B61:B63" si="10">F61</f>
        <v>Some shared chapters or one fresh memory recently.</v>
      </c>
      <c r="C61" s="1" t="str">
        <f t="shared" ref="C61:C63" si="11">G61</f>
        <v>Einige gemeinsame Kapitel oder kürzlich eine frische Erinnerung.</v>
      </c>
      <c r="D61" s="1" t="s">
        <v>520</v>
      </c>
      <c r="F61" s="1" t="s">
        <v>165</v>
      </c>
      <c r="G61" s="1" t="s">
        <v>597</v>
      </c>
    </row>
    <row r="62" spans="1:7">
      <c r="A62" s="1">
        <v>2</v>
      </c>
      <c r="B62" s="1" t="str">
        <f t="shared" si="10"/>
        <v>Rich story and a fresh chapter in the last 6–8 weeks.</v>
      </c>
      <c r="C62" s="1" t="str">
        <f t="shared" si="11"/>
        <v>Reiche gemeinsame Geschichte und ein frisches Kapitel in den letzten 6–8 Wochen.</v>
      </c>
      <c r="D62" s="1" t="s">
        <v>521</v>
      </c>
      <c r="F62" s="1" t="s">
        <v>166</v>
      </c>
      <c r="G62" s="1" t="s">
        <v>598</v>
      </c>
    </row>
    <row r="63" spans="1:7">
      <c r="A63" s="1">
        <v>3</v>
      </c>
      <c r="B63" s="1" t="str">
        <f t="shared" si="10"/>
        <v>Rich story and multiple fresh chapters lately; small rituals/traditions alive.</v>
      </c>
      <c r="C63" s="1" t="str">
        <f t="shared" si="11"/>
        <v>Reiche gemeinsame Geschichte und zuletzt mehrere frische Kapitel; kleine Rituale/Traditionen sind lebendig.</v>
      </c>
      <c r="D63" s="1" t="s">
        <v>522</v>
      </c>
      <c r="F63" s="1" t="s">
        <v>167</v>
      </c>
      <c r="G63" s="1" t="s">
        <v>599</v>
      </c>
    </row>
    <row r="66" spans="1:8">
      <c r="A66" s="1" t="s">
        <v>35</v>
      </c>
    </row>
    <row r="67" spans="1:8">
      <c r="A67" s="1">
        <v>0</v>
      </c>
      <c r="B67" s="1" t="str">
        <f>F67</f>
        <v>No discernible change attributable to this tie (recently or in long arc).</v>
      </c>
      <c r="C67" s="1" t="str">
        <f>G67</f>
        <v>Kein erkennbarer, auf diese Beziehung zurückzuführender Wandel (weder in letzter Zeit noch im langfristigen Verlauf).</v>
      </c>
      <c r="D67" s="1" t="s">
        <v>519</v>
      </c>
      <c r="F67" s="1" t="s">
        <v>168</v>
      </c>
      <c r="G67" s="1" t="s">
        <v>623</v>
      </c>
    </row>
    <row r="68" spans="1:8">
      <c r="A68" s="1">
        <v>1</v>
      </c>
      <c r="B68" s="1" t="str">
        <f t="shared" ref="B68:B70" si="12">F68</f>
        <v>Clear nudge in one facet (e.g., tried a habit, sharpened one decision); give one example.</v>
      </c>
      <c r="C68" s="1" t="str">
        <f t="shared" ref="C68:C70" si="13">G68</f>
        <v>Klarer Anstoß in einem Aspekt (z. B. eine Gewohnheit ausprobiert, eine Entscheidung konkretisiert); ein Beispiel nennen.</v>
      </c>
      <c r="D68" s="1" t="s">
        <v>520</v>
      </c>
      <c r="F68" s="1" t="s">
        <v>169</v>
      </c>
      <c r="G68" s="1" t="s">
        <v>624</v>
      </c>
    </row>
    <row r="69" spans="1:8">
      <c r="A69" s="1">
        <v>2</v>
      </c>
      <c r="B69" s="1" t="str">
        <f t="shared" si="12"/>
        <v>Sustained influence in one facet or lighter changes across two facets; give examples.</v>
      </c>
      <c r="C69" s="1" t="str">
        <f t="shared" si="13"/>
        <v>Anhaltender Einfluss in einem Aspekt oder leichtere Veränderungen über zwei Aspekte hinweg; Beispiele nennen.</v>
      </c>
      <c r="D69" s="1" t="s">
        <v>521</v>
      </c>
      <c r="F69" s="1" t="s">
        <v>170</v>
      </c>
      <c r="G69" s="1" t="s">
        <v>625</v>
      </c>
    </row>
    <row r="70" spans="1:8">
      <c r="A70" s="1">
        <v>3</v>
      </c>
      <c r="B70" s="1" t="str">
        <f t="shared" si="12"/>
        <v>Recurrent, attributable change across ≥2 facets this season or a deep long-arc imprint (identity/standards/work); give one example per facet.</v>
      </c>
      <c r="C70" s="1" t="str">
        <f t="shared" si="13"/>
        <v>Wiederkehrende, dieser Beziehung zurechenbare Veränderungen in ≥ 2 Aspekten in dieser Phase oder ein tiefer langfristiger Abdruck (Identität/Standards/Arbeit);</v>
      </c>
      <c r="D70" s="1" t="s">
        <v>522</v>
      </c>
      <c r="F70" s="1" t="s">
        <v>171</v>
      </c>
      <c r="G70" s="1" t="s">
        <v>626</v>
      </c>
    </row>
    <row r="73" spans="1:8">
      <c r="A73" s="1" t="s">
        <v>570</v>
      </c>
      <c r="B73" s="1" t="s">
        <v>577</v>
      </c>
    </row>
    <row r="74" spans="1:8">
      <c r="A74" s="1">
        <v>0</v>
      </c>
      <c r="B74" s="1" t="str">
        <f>F74</f>
        <v>No discernible imprint:</v>
      </c>
      <c r="C74" s="1" t="str">
        <f>G74</f>
        <v>Kein erkennbarer Abdruck:</v>
      </c>
      <c r="D74" s="1" t="s">
        <v>519</v>
      </c>
      <c r="F74" s="1" t="s">
        <v>601</v>
      </c>
      <c r="G74" s="1" t="s">
        <v>627</v>
      </c>
      <c r="H74" s="1" t="s">
        <v>602</v>
      </c>
    </row>
    <row r="75" spans="1:8">
      <c r="A75" s="1">
        <v>1</v>
      </c>
      <c r="B75" s="1" t="str">
        <f t="shared" ref="B75:B77" si="14">F75</f>
        <v>Nudge (single domain)</v>
      </c>
      <c r="C75" s="1" t="str">
        <f t="shared" ref="C75:C77" si="15">G75</f>
        <v>Anstoß (einzelner Bereich)</v>
      </c>
      <c r="D75" s="1" t="s">
        <v>520</v>
      </c>
      <c r="F75" s="1" t="s">
        <v>603</v>
      </c>
      <c r="G75" s="1" t="s">
        <v>628</v>
      </c>
      <c r="H75" s="1" t="s">
        <v>604</v>
      </c>
    </row>
    <row r="76" spans="1:8">
      <c r="A76" s="1">
        <v>2</v>
      </c>
      <c r="B76" s="1" t="str">
        <f t="shared" si="14"/>
        <v>Sustained standard (one domain):</v>
      </c>
      <c r="C76" s="1" t="str">
        <f t="shared" si="15"/>
        <v>Dauerhafter Standard (ein Bereich):</v>
      </c>
      <c r="D76" s="1" t="s">
        <v>521</v>
      </c>
      <c r="F76" s="1" t="s">
        <v>605</v>
      </c>
      <c r="G76" s="1" t="s">
        <v>629</v>
      </c>
      <c r="H76" s="1" t="s">
        <v>606</v>
      </c>
    </row>
    <row r="77" spans="1:8">
      <c r="A77" s="1">
        <v>3</v>
      </c>
      <c r="B77" s="1" t="str">
        <f t="shared" si="14"/>
        <v>Deepened character (multi-domain or long-arc)</v>
      </c>
      <c r="C77" s="1" t="str">
        <f t="shared" si="15"/>
        <v>Vertiefte Charakterentwicklung (mehrere Bereiche oder langfristig)</v>
      </c>
      <c r="D77" s="1" t="s">
        <v>522</v>
      </c>
      <c r="F77" s="1" t="s">
        <v>600</v>
      </c>
      <c r="G77" s="1" t="s">
        <v>630</v>
      </c>
      <c r="H77" s="1" t="s">
        <v>607</v>
      </c>
    </row>
    <row r="80" spans="1:8">
      <c r="A80" s="1" t="s">
        <v>571</v>
      </c>
      <c r="B80" s="1" t="s">
        <v>578</v>
      </c>
    </row>
    <row r="81" spans="1:21">
      <c r="A81" s="1">
        <v>0</v>
      </c>
      <c r="B81" s="1" t="str">
        <f>F81</f>
        <v>No sharpening:</v>
      </c>
      <c r="C81" s="1" t="str">
        <f>G81</f>
        <v>Keine gedankliche Schärfung:</v>
      </c>
      <c r="D81" s="1" t="s">
        <v>519</v>
      </c>
      <c r="F81" s="1" t="s">
        <v>608</v>
      </c>
      <c r="G81" s="1" t="s">
        <v>631</v>
      </c>
      <c r="H81" s="1" t="s">
        <v>609</v>
      </c>
    </row>
    <row r="82" spans="1:21">
      <c r="A82" s="1">
        <v>1</v>
      </c>
      <c r="B82" s="1" t="str">
        <f t="shared" ref="B82:B84" si="16">F82</f>
        <v>Some support in thinking:</v>
      </c>
      <c r="C82" s="1" t="str">
        <f t="shared" ref="C82:C84" si="17">G82</f>
        <v>Etwas Unterstützung beim Denken:</v>
      </c>
      <c r="D82" s="1" t="s">
        <v>520</v>
      </c>
      <c r="F82" s="1" t="s">
        <v>610</v>
      </c>
      <c r="G82" s="1" t="s">
        <v>632</v>
      </c>
      <c r="H82" s="1" t="s">
        <v>611</v>
      </c>
    </row>
    <row r="83" spans="1:21">
      <c r="A83" s="1">
        <v>2</v>
      </c>
      <c r="B83" s="1" t="str">
        <f t="shared" si="16"/>
        <v>Reliable aid to thinking:</v>
      </c>
      <c r="C83" s="1" t="str">
        <f t="shared" si="17"/>
        <v>Verlässliche Unterstützung beim Denken:</v>
      </c>
      <c r="D83" s="1" t="s">
        <v>521</v>
      </c>
      <c r="F83" s="1" t="s">
        <v>612</v>
      </c>
      <c r="G83" s="1" t="s">
        <v>633</v>
      </c>
      <c r="H83" s="1" t="s">
        <v>613</v>
      </c>
    </row>
    <row r="84" spans="1:21">
      <c r="A84" s="1">
        <v>3</v>
      </c>
      <c r="B84" s="1" t="str">
        <f t="shared" si="16"/>
        <v>Shared discipline:</v>
      </c>
      <c r="C84" s="1" t="str">
        <f t="shared" si="17"/>
        <v>Gemeinsame Disziplin:</v>
      </c>
      <c r="D84" s="1" t="s">
        <v>522</v>
      </c>
      <c r="F84" s="1" t="s">
        <v>614</v>
      </c>
      <c r="G84" s="1" t="s">
        <v>634</v>
      </c>
      <c r="H84" s="1" t="s">
        <v>615</v>
      </c>
    </row>
    <row r="87" spans="1:21">
      <c r="A87" s="1" t="s">
        <v>571</v>
      </c>
      <c r="B87" s="1" t="s">
        <v>579</v>
      </c>
    </row>
    <row r="88" spans="1:21">
      <c r="A88" s="1">
        <v>0</v>
      </c>
      <c r="B88" s="1" t="str">
        <f>F88</f>
        <v>No collaboration</v>
      </c>
      <c r="C88" s="1" t="str">
        <f>G88</f>
        <v>Keine Zusammenarbeit</v>
      </c>
      <c r="D88" s="1" t="s">
        <v>519</v>
      </c>
      <c r="F88" s="1" t="s">
        <v>636</v>
      </c>
      <c r="G88" s="1" t="s">
        <v>637</v>
      </c>
      <c r="H88" s="1" t="s">
        <v>616</v>
      </c>
    </row>
    <row r="89" spans="1:21">
      <c r="A89" s="1">
        <v>1</v>
      </c>
      <c r="B89" s="1" t="str">
        <f t="shared" ref="B89:B91" si="18">F89</f>
        <v>Light collaboration:</v>
      </c>
      <c r="C89" s="1" t="str">
        <f t="shared" ref="C89:C91" si="19">G89</f>
        <v>Leichte Zusammenarbeit:</v>
      </c>
      <c r="D89" s="1" t="s">
        <v>520</v>
      </c>
      <c r="F89" s="1" t="s">
        <v>617</v>
      </c>
      <c r="G89" s="1" t="s">
        <v>638</v>
      </c>
      <c r="H89" s="1" t="s">
        <v>618</v>
      </c>
    </row>
    <row r="90" spans="1:21">
      <c r="A90" s="1">
        <v>2</v>
      </c>
      <c r="B90" s="1" t="str">
        <f t="shared" si="18"/>
        <v>Cadence + ship:</v>
      </c>
      <c r="C90" s="1" t="str">
        <f t="shared" si="19"/>
        <v>Regelmäßiger Takt + Auslieferung:</v>
      </c>
      <c r="D90" s="1" t="s">
        <v>521</v>
      </c>
      <c r="F90" s="1" t="s">
        <v>619</v>
      </c>
      <c r="G90" s="1" t="s">
        <v>639</v>
      </c>
      <c r="H90" s="1" t="s">
        <v>620</v>
      </c>
    </row>
    <row r="91" spans="1:21">
      <c r="A91" s="1">
        <v>3</v>
      </c>
      <c r="B91" s="1" t="str">
        <f t="shared" si="18"/>
        <v>Production engine:</v>
      </c>
      <c r="C91" s="1" t="str">
        <f t="shared" si="19"/>
        <v>Produktionsmaschine</v>
      </c>
      <c r="D91" s="1" t="s">
        <v>522</v>
      </c>
      <c r="F91" s="1" t="s">
        <v>621</v>
      </c>
      <c r="G91" s="1" t="s">
        <v>640</v>
      </c>
      <c r="H91" s="1" t="s">
        <v>622</v>
      </c>
    </row>
    <row r="95" spans="1:21">
      <c r="B95" s="1" t="s">
        <v>484</v>
      </c>
      <c r="M95" t="s">
        <v>981</v>
      </c>
      <c r="N95" t="s">
        <v>260</v>
      </c>
      <c r="O95" t="s">
        <v>255</v>
      </c>
      <c r="P95" t="s">
        <v>258</v>
      </c>
      <c r="Q95" t="s">
        <v>257</v>
      </c>
      <c r="R95" t="s">
        <v>256</v>
      </c>
      <c r="S95" t="s">
        <v>261</v>
      </c>
      <c r="T95" t="s">
        <v>259</v>
      </c>
      <c r="U95" t="s">
        <v>262</v>
      </c>
    </row>
    <row r="96" spans="1:21">
      <c r="A96" s="1" t="s">
        <v>644</v>
      </c>
      <c r="B96" s="1" t="str">
        <f>F96</f>
        <v>Best friend</v>
      </c>
      <c r="C96" s="1" t="str">
        <f>G96</f>
        <v xml:space="preserve"> Bester Freund:in</v>
      </c>
      <c r="D96" s="1" t="s">
        <v>519</v>
      </c>
      <c r="F96" s="23" t="s">
        <v>0</v>
      </c>
      <c r="G96" s="1" t="s">
        <v>681</v>
      </c>
      <c r="K96" s="1" t="s">
        <v>644</v>
      </c>
      <c r="L96" s="1">
        <f>SUM(M96:U96)</f>
        <v>1</v>
      </c>
      <c r="O96" s="1">
        <v>0.25</v>
      </c>
      <c r="P96" s="1">
        <v>0.25</v>
      </c>
      <c r="Q96" s="1">
        <v>0.25</v>
      </c>
      <c r="S96" s="1">
        <v>0.25</v>
      </c>
    </row>
    <row r="97" spans="1:21">
      <c r="A97" s="1" t="s">
        <v>645</v>
      </c>
      <c r="B97" s="1" t="str">
        <f t="shared" ref="B97:B100" si="20">F97</f>
        <v>Mind opener</v>
      </c>
      <c r="C97" s="1" t="str">
        <f t="shared" ref="C97:C100" si="21">G97</f>
        <v xml:space="preserve"> Horizonterweiterer:in</v>
      </c>
      <c r="D97" s="1" t="s">
        <v>520</v>
      </c>
      <c r="F97" s="23" t="s">
        <v>2</v>
      </c>
      <c r="G97" s="1" t="s">
        <v>682</v>
      </c>
      <c r="K97" s="1" t="s">
        <v>645</v>
      </c>
      <c r="L97" s="1">
        <f t="shared" ref="L97:L117" si="22">SUM(M97:U97)</f>
        <v>1</v>
      </c>
      <c r="P97" s="1">
        <v>0.2</v>
      </c>
      <c r="S97" s="1">
        <v>0.3</v>
      </c>
      <c r="T97" s="1">
        <v>0.3</v>
      </c>
      <c r="U97" s="1">
        <v>0.2</v>
      </c>
    </row>
    <row r="98" spans="1:21">
      <c r="A98" s="1" t="s">
        <v>646</v>
      </c>
      <c r="B98" s="1" t="str">
        <f t="shared" si="20"/>
        <v>Cheerleader</v>
      </c>
      <c r="C98" s="1" t="str">
        <f t="shared" si="21"/>
        <v xml:space="preserve"> Cheerleader:in</v>
      </c>
      <c r="D98" s="1" t="s">
        <v>521</v>
      </c>
      <c r="F98" s="23" t="s">
        <v>3</v>
      </c>
      <c r="G98" s="1" t="s">
        <v>683</v>
      </c>
      <c r="K98" s="1" t="s">
        <v>646</v>
      </c>
      <c r="L98" s="1">
        <f t="shared" si="22"/>
        <v>1</v>
      </c>
      <c r="N98" s="1">
        <v>0.25</v>
      </c>
      <c r="O98" s="1">
        <v>0.5</v>
      </c>
      <c r="Q98" s="1">
        <v>0.25</v>
      </c>
    </row>
    <row r="99" spans="1:21">
      <c r="A99" s="1" t="s">
        <v>647</v>
      </c>
      <c r="B99" s="1" t="str">
        <f t="shared" si="20"/>
        <v>Neighbour</v>
      </c>
      <c r="C99" s="1" t="str">
        <f t="shared" si="21"/>
        <v xml:space="preserve"> Nachbar:in</v>
      </c>
      <c r="D99" s="1" t="s">
        <v>522</v>
      </c>
      <c r="F99" s="23" t="s">
        <v>4</v>
      </c>
      <c r="G99" s="1" t="s">
        <v>684</v>
      </c>
      <c r="K99" s="1" t="s">
        <v>647</v>
      </c>
      <c r="L99" s="1">
        <f t="shared" si="22"/>
        <v>1</v>
      </c>
      <c r="M99" s="1">
        <v>0.25</v>
      </c>
      <c r="N99" s="1">
        <v>0.25</v>
      </c>
      <c r="R99" s="1">
        <v>0.5</v>
      </c>
    </row>
    <row r="100" spans="1:21">
      <c r="A100" s="1" t="s">
        <v>648</v>
      </c>
      <c r="B100" s="1" t="str">
        <f t="shared" si="20"/>
        <v>Discussant</v>
      </c>
      <c r="C100" s="1" t="str">
        <f t="shared" si="21"/>
        <v xml:space="preserve"> Diskussionspartner:in</v>
      </c>
      <c r="D100" s="1" t="s">
        <v>523</v>
      </c>
      <c r="F100" s="23" t="s">
        <v>5</v>
      </c>
      <c r="G100" s="1" t="s">
        <v>685</v>
      </c>
      <c r="K100" s="1" t="s">
        <v>648</v>
      </c>
      <c r="L100" s="1">
        <f t="shared" si="22"/>
        <v>1</v>
      </c>
      <c r="P100" s="1">
        <v>1</v>
      </c>
    </row>
    <row r="101" spans="1:21">
      <c r="A101" s="1" t="s">
        <v>649</v>
      </c>
      <c r="B101" s="1" t="str">
        <f t="shared" ref="B101:B117" si="23">F101</f>
        <v>Coach</v>
      </c>
      <c r="C101" s="1" t="str">
        <f t="shared" ref="C101:C117" si="24">G101</f>
        <v xml:space="preserve"> Coach</v>
      </c>
      <c r="D101" s="1" t="s">
        <v>524</v>
      </c>
      <c r="F101" s="23" t="s">
        <v>6</v>
      </c>
      <c r="G101" s="1" t="s">
        <v>686</v>
      </c>
      <c r="K101" s="1" t="s">
        <v>649</v>
      </c>
      <c r="L101" s="1">
        <f t="shared" si="22"/>
        <v>1</v>
      </c>
      <c r="O101" s="1">
        <v>0.25</v>
      </c>
      <c r="S101" s="1">
        <v>0.25</v>
      </c>
      <c r="T101" s="1">
        <v>0.5</v>
      </c>
    </row>
    <row r="102" spans="1:21">
      <c r="A102" s="1" t="s">
        <v>650</v>
      </c>
      <c r="B102" s="1" t="str">
        <f t="shared" si="23"/>
        <v>Mentor</v>
      </c>
      <c r="C102" s="1" t="str">
        <f t="shared" si="24"/>
        <v xml:space="preserve"> Mentor:in</v>
      </c>
      <c r="D102" s="1" t="s">
        <v>525</v>
      </c>
      <c r="F102" s="23" t="s">
        <v>7</v>
      </c>
      <c r="G102" s="1" t="s">
        <v>687</v>
      </c>
      <c r="K102" s="1" t="s">
        <v>650</v>
      </c>
      <c r="L102" s="1">
        <f t="shared" si="22"/>
        <v>1</v>
      </c>
      <c r="S102" s="1">
        <v>0.3</v>
      </c>
      <c r="T102" s="1">
        <v>0.7</v>
      </c>
    </row>
    <row r="103" spans="1:21">
      <c r="A103" s="1" t="s">
        <v>651</v>
      </c>
      <c r="B103" s="1" t="str">
        <f t="shared" si="23"/>
        <v>Rust friend</v>
      </c>
      <c r="C103" s="1" t="str">
        <f t="shared" si="24"/>
        <v xml:space="preserve"> Altfreund:in</v>
      </c>
      <c r="D103" s="1" t="s">
        <v>526</v>
      </c>
      <c r="F103" s="23" t="s">
        <v>8</v>
      </c>
      <c r="G103" s="1" t="s">
        <v>688</v>
      </c>
      <c r="K103" s="1" t="s">
        <v>651</v>
      </c>
      <c r="L103" s="1">
        <f t="shared" si="22"/>
        <v>1</v>
      </c>
      <c r="P103" s="1">
        <v>0.25</v>
      </c>
      <c r="Q103" s="1">
        <v>0.5</v>
      </c>
      <c r="R103" s="1">
        <v>0.25</v>
      </c>
    </row>
    <row r="104" spans="1:21">
      <c r="A104" s="1" t="s">
        <v>652</v>
      </c>
      <c r="B104" s="1" t="str">
        <f t="shared" si="23"/>
        <v>Young sister/brother</v>
      </c>
      <c r="C104" s="1" t="str">
        <f t="shared" si="24"/>
        <v xml:space="preserve"> Jüngere Schwester/jüngerer Bruder</v>
      </c>
      <c r="D104" s="1" t="s">
        <v>527</v>
      </c>
      <c r="F104" s="23" t="s">
        <v>9</v>
      </c>
      <c r="G104" s="1" t="s">
        <v>676</v>
      </c>
      <c r="K104" s="1" t="s">
        <v>652</v>
      </c>
      <c r="L104" s="1">
        <f t="shared" si="22"/>
        <v>1</v>
      </c>
      <c r="N104" s="1">
        <v>1</v>
      </c>
    </row>
    <row r="105" spans="1:21">
      <c r="A105" s="1" t="s">
        <v>653</v>
      </c>
      <c r="B105" s="1" t="str">
        <f t="shared" si="23"/>
        <v>Best friends partner</v>
      </c>
      <c r="C105" s="1" t="str">
        <f t="shared" si="24"/>
        <v xml:space="preserve"> Partner:in des besten Freundes/der besten Freundin</v>
      </c>
      <c r="D105" s="1" t="s">
        <v>528</v>
      </c>
      <c r="F105" s="23" t="s">
        <v>10</v>
      </c>
      <c r="G105" s="1" t="s">
        <v>689</v>
      </c>
      <c r="K105" s="1" t="s">
        <v>653</v>
      </c>
      <c r="L105" s="1">
        <f t="shared" si="22"/>
        <v>1</v>
      </c>
      <c r="N105" s="1">
        <v>0.25</v>
      </c>
      <c r="O105" s="1">
        <v>0.25</v>
      </c>
      <c r="Q105" s="1">
        <v>0.25</v>
      </c>
      <c r="R105" s="1">
        <v>0.25</v>
      </c>
    </row>
    <row r="106" spans="1:21">
      <c r="A106" s="1" t="s">
        <v>654</v>
      </c>
      <c r="B106" s="1" t="str">
        <f t="shared" si="23"/>
        <v>Partner in Crime</v>
      </c>
      <c r="C106" s="1" t="str">
        <f t="shared" si="24"/>
        <v xml:space="preserve"> Kompliz:in</v>
      </c>
      <c r="D106" s="1" t="s">
        <v>665</v>
      </c>
      <c r="F106" s="23" t="s">
        <v>11</v>
      </c>
      <c r="G106" s="1" t="s">
        <v>690</v>
      </c>
      <c r="K106" s="1" t="s">
        <v>654</v>
      </c>
      <c r="L106" s="1">
        <f t="shared" si="22"/>
        <v>1</v>
      </c>
      <c r="P106" s="1">
        <v>0.5</v>
      </c>
      <c r="S106" s="1">
        <v>0.25</v>
      </c>
      <c r="U106" s="1">
        <v>0.25</v>
      </c>
    </row>
    <row r="107" spans="1:21">
      <c r="A107" s="1" t="s">
        <v>655</v>
      </c>
      <c r="B107" s="1" t="str">
        <f t="shared" si="23"/>
        <v>Mom</v>
      </c>
      <c r="C107" s="1" t="str">
        <f t="shared" si="24"/>
        <v xml:space="preserve"> Mutter</v>
      </c>
      <c r="D107" s="1" t="s">
        <v>666</v>
      </c>
      <c r="F107" s="23" t="s">
        <v>12</v>
      </c>
      <c r="G107" s="1" t="s">
        <v>677</v>
      </c>
      <c r="K107" s="1" t="s">
        <v>655</v>
      </c>
      <c r="L107" s="1">
        <f t="shared" si="22"/>
        <v>1</v>
      </c>
      <c r="M107" s="1">
        <v>0.3</v>
      </c>
      <c r="O107" s="1">
        <v>0.4</v>
      </c>
      <c r="T107" s="1">
        <v>0.3</v>
      </c>
    </row>
    <row r="108" spans="1:21">
      <c r="A108" s="1" t="s">
        <v>656</v>
      </c>
      <c r="B108" s="1" t="str">
        <f t="shared" si="23"/>
        <v>Connector</v>
      </c>
      <c r="C108" s="1" t="str">
        <f t="shared" si="24"/>
        <v xml:space="preserve"> Vernetzer:in</v>
      </c>
      <c r="D108" s="1" t="s">
        <v>667</v>
      </c>
      <c r="F108" s="23" t="s">
        <v>13</v>
      </c>
      <c r="G108" s="1" t="s">
        <v>691</v>
      </c>
      <c r="K108" s="1" t="s">
        <v>656</v>
      </c>
      <c r="L108" s="1">
        <f t="shared" si="22"/>
        <v>1</v>
      </c>
      <c r="M108" s="1">
        <v>0.25</v>
      </c>
      <c r="R108" s="1">
        <v>0.75</v>
      </c>
    </row>
    <row r="109" spans="1:21">
      <c r="A109" s="1" t="s">
        <v>657</v>
      </c>
      <c r="B109" s="1" t="str">
        <f t="shared" si="23"/>
        <v>Saint &amp; Idol</v>
      </c>
      <c r="C109" s="1" t="str">
        <f t="shared" si="24"/>
        <v xml:space="preserve"> Heiliger &amp; Idol</v>
      </c>
      <c r="D109" s="1" t="s">
        <v>668</v>
      </c>
      <c r="F109" s="23" t="s">
        <v>14</v>
      </c>
      <c r="G109" s="1" t="s">
        <v>678</v>
      </c>
      <c r="K109" s="1" t="s">
        <v>657</v>
      </c>
      <c r="L109" s="1">
        <f t="shared" si="22"/>
        <v>1</v>
      </c>
      <c r="M109" s="1">
        <v>0.25</v>
      </c>
      <c r="T109" s="1">
        <v>0.5</v>
      </c>
      <c r="U109" s="1">
        <v>0.25</v>
      </c>
    </row>
    <row r="110" spans="1:21">
      <c r="A110" s="1" t="s">
        <v>658</v>
      </c>
      <c r="B110" s="1" t="str">
        <f t="shared" si="23"/>
        <v>Single friend</v>
      </c>
      <c r="C110" s="1" t="str">
        <f t="shared" si="24"/>
        <v xml:space="preserve"> Single-Freund:in</v>
      </c>
      <c r="D110" s="1" t="s">
        <v>669</v>
      </c>
      <c r="F110" s="23" t="s">
        <v>15</v>
      </c>
      <c r="G110" s="1" t="s">
        <v>692</v>
      </c>
      <c r="K110" s="1" t="s">
        <v>658</v>
      </c>
      <c r="L110" s="1">
        <f t="shared" si="22"/>
        <v>1</v>
      </c>
      <c r="Q110" s="1">
        <v>1</v>
      </c>
    </row>
    <row r="111" spans="1:21">
      <c r="A111" s="1" t="s">
        <v>659</v>
      </c>
      <c r="B111" s="1" t="str">
        <f t="shared" si="23"/>
        <v>Clown</v>
      </c>
      <c r="C111" s="1" t="str">
        <f t="shared" si="24"/>
        <v xml:space="preserve"> Clown</v>
      </c>
      <c r="D111" s="1" t="s">
        <v>670</v>
      </c>
      <c r="F111" s="23" t="s">
        <v>16</v>
      </c>
      <c r="G111" s="1" t="s">
        <v>679</v>
      </c>
      <c r="K111" s="1" t="s">
        <v>659</v>
      </c>
      <c r="L111" s="1">
        <f t="shared" si="22"/>
        <v>1</v>
      </c>
      <c r="O111" s="1">
        <v>0.25</v>
      </c>
      <c r="Q111" s="1">
        <v>0.75</v>
      </c>
    </row>
    <row r="112" spans="1:21">
      <c r="A112" s="1" t="s">
        <v>660</v>
      </c>
      <c r="B112" s="1" t="str">
        <f t="shared" si="23"/>
        <v>Dad</v>
      </c>
      <c r="C112" s="1" t="str">
        <f t="shared" si="24"/>
        <v xml:space="preserve"> Vater</v>
      </c>
      <c r="D112" s="1" t="s">
        <v>671</v>
      </c>
      <c r="F112" s="23" t="s">
        <v>17</v>
      </c>
      <c r="G112" s="1" t="s">
        <v>680</v>
      </c>
      <c r="K112" s="1" t="s">
        <v>660</v>
      </c>
      <c r="L112" s="1">
        <f t="shared" si="22"/>
        <v>1</v>
      </c>
      <c r="M112" s="1">
        <v>0.3</v>
      </c>
      <c r="O112" s="1">
        <v>0.4</v>
      </c>
      <c r="T112" s="1">
        <v>0.3</v>
      </c>
    </row>
    <row r="113" spans="1:20">
      <c r="A113" s="1" t="s">
        <v>661</v>
      </c>
      <c r="B113" s="1" t="str">
        <f t="shared" si="23"/>
        <v>Daredevil / Bad influence</v>
      </c>
      <c r="C113" s="1" t="str">
        <f t="shared" si="24"/>
        <v xml:space="preserve"> Draufgänger:in / schlechter Einfluss</v>
      </c>
      <c r="D113" s="1" t="s">
        <v>672</v>
      </c>
      <c r="F113" s="23" t="s">
        <v>18</v>
      </c>
      <c r="G113" s="1" t="s">
        <v>693</v>
      </c>
      <c r="K113" s="1" t="s">
        <v>661</v>
      </c>
      <c r="L113" s="1">
        <f t="shared" si="22"/>
        <v>1</v>
      </c>
      <c r="Q113" s="1">
        <v>0.5</v>
      </c>
      <c r="T113" s="1">
        <v>0.5</v>
      </c>
    </row>
    <row r="114" spans="1:20">
      <c r="A114" s="1" t="s">
        <v>662</v>
      </c>
      <c r="B114" s="1" t="str">
        <f t="shared" si="23"/>
        <v>Work Pal</v>
      </c>
      <c r="C114" s="1" t="str">
        <f t="shared" si="24"/>
        <v xml:space="preserve"> Arbeitskumpel:in</v>
      </c>
      <c r="D114" s="1" t="s">
        <v>673</v>
      </c>
      <c r="F114" s="23" t="s">
        <v>19</v>
      </c>
      <c r="G114" s="1" t="s">
        <v>694</v>
      </c>
      <c r="K114" s="1" t="s">
        <v>662</v>
      </c>
      <c r="L114" s="1">
        <f t="shared" si="22"/>
        <v>1</v>
      </c>
      <c r="Q114" s="1">
        <v>0.5</v>
      </c>
      <c r="R114" s="1">
        <v>0.5</v>
      </c>
    </row>
    <row r="115" spans="1:20">
      <c r="A115" s="1" t="s">
        <v>663</v>
      </c>
      <c r="B115" s="1" t="str">
        <f t="shared" si="23"/>
        <v>Running/Sports partner</v>
      </c>
      <c r="C115" s="1" t="str">
        <f t="shared" si="24"/>
        <v xml:space="preserve"> Lauf-/Sportpartner:in</v>
      </c>
      <c r="D115" s="1" t="s">
        <v>674</v>
      </c>
      <c r="F115" s="23" t="s">
        <v>20</v>
      </c>
      <c r="G115" s="1" t="s">
        <v>695</v>
      </c>
      <c r="K115" s="1" t="s">
        <v>663</v>
      </c>
      <c r="L115" s="1">
        <f t="shared" si="22"/>
        <v>1</v>
      </c>
      <c r="Q115" s="1">
        <v>1</v>
      </c>
    </row>
    <row r="116" spans="1:20">
      <c r="A116" s="1" t="s">
        <v>664</v>
      </c>
      <c r="B116" s="1" t="str">
        <f t="shared" si="23"/>
        <v>Companion</v>
      </c>
      <c r="C116" s="1" t="str">
        <f t="shared" si="24"/>
        <v xml:space="preserve"> Begleiter:in</v>
      </c>
      <c r="D116" s="1" t="s">
        <v>675</v>
      </c>
      <c r="F116" s="24" t="s">
        <v>21</v>
      </c>
      <c r="G116" s="1" t="s">
        <v>696</v>
      </c>
      <c r="K116" s="1" t="s">
        <v>664</v>
      </c>
      <c r="L116" s="1">
        <f t="shared" si="22"/>
        <v>1</v>
      </c>
      <c r="M116" s="1">
        <v>1</v>
      </c>
    </row>
    <row r="117" spans="1:20">
      <c r="B117" s="1" t="str">
        <f t="shared" si="23"/>
        <v>Collaborator</v>
      </c>
      <c r="C117" s="1" t="str">
        <f t="shared" si="24"/>
        <v>Kollaborateur</v>
      </c>
      <c r="D117" s="1" t="s">
        <v>697</v>
      </c>
      <c r="F117" s="1" t="s">
        <v>1022</v>
      </c>
      <c r="G117" s="1" t="s">
        <v>1023</v>
      </c>
      <c r="K117" s="1" t="s">
        <v>1024</v>
      </c>
      <c r="L117" s="1">
        <f t="shared" si="22"/>
        <v>1</v>
      </c>
      <c r="P117" s="1">
        <v>0.25</v>
      </c>
      <c r="S117" s="1">
        <v>0.75</v>
      </c>
    </row>
  </sheetData>
  <phoneticPr fontId="2"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39D01-4CCB-461A-BC4A-2373AEF8FB2D}">
  <sheetPr codeName="Sheet11"/>
  <dimension ref="A2:D67"/>
  <sheetViews>
    <sheetView workbookViewId="0"/>
  </sheetViews>
  <sheetFormatPr defaultColWidth="62.5546875" defaultRowHeight="14.4"/>
  <cols>
    <col min="1" max="1" width="8.33203125" style="1" bestFit="1" customWidth="1"/>
    <col min="2" max="16384" width="62.5546875" style="1"/>
  </cols>
  <sheetData>
    <row r="2" spans="1:4">
      <c r="A2" s="1" t="s">
        <v>277</v>
      </c>
      <c r="B2" s="18" t="s">
        <v>277</v>
      </c>
      <c r="C2" s="1" t="s">
        <v>887</v>
      </c>
    </row>
    <row r="3" spans="1:4">
      <c r="A3" s="1" t="s">
        <v>276</v>
      </c>
      <c r="B3" s="1" t="s">
        <v>276</v>
      </c>
      <c r="C3" s="1" t="s">
        <v>888</v>
      </c>
    </row>
    <row r="4" spans="1:4">
      <c r="B4" s="1" t="s">
        <v>487</v>
      </c>
      <c r="C4" s="1" t="s">
        <v>489</v>
      </c>
      <c r="D4" s="1" t="s">
        <v>491</v>
      </c>
    </row>
    <row r="5" spans="1:4">
      <c r="A5" s="17" t="s">
        <v>731</v>
      </c>
      <c r="B5" s="12" t="s">
        <v>236</v>
      </c>
      <c r="C5" s="1" t="s">
        <v>701</v>
      </c>
      <c r="D5" s="1" t="s">
        <v>519</v>
      </c>
    </row>
    <row r="6" spans="1:4">
      <c r="A6" s="17" t="s">
        <v>732</v>
      </c>
      <c r="B6" s="12" t="s">
        <v>237</v>
      </c>
      <c r="C6" s="1" t="s">
        <v>702</v>
      </c>
      <c r="D6" s="1" t="s">
        <v>520</v>
      </c>
    </row>
    <row r="7" spans="1:4">
      <c r="A7" s="17" t="s">
        <v>733</v>
      </c>
      <c r="B7" s="12" t="s">
        <v>238</v>
      </c>
      <c r="C7" s="1" t="s">
        <v>703</v>
      </c>
      <c r="D7" s="1" t="s">
        <v>521</v>
      </c>
    </row>
    <row r="8" spans="1:4">
      <c r="A8" s="17" t="s">
        <v>734</v>
      </c>
      <c r="B8" s="12" t="s">
        <v>239</v>
      </c>
      <c r="C8" s="1" t="s">
        <v>704</v>
      </c>
      <c r="D8" s="1" t="s">
        <v>522</v>
      </c>
    </row>
    <row r="9" spans="1:4">
      <c r="A9" s="17" t="s">
        <v>735</v>
      </c>
      <c r="B9" s="12" t="s">
        <v>240</v>
      </c>
      <c r="C9" s="1" t="s">
        <v>705</v>
      </c>
      <c r="D9" s="1" t="s">
        <v>523</v>
      </c>
    </row>
    <row r="10" spans="1:4">
      <c r="A10" s="17" t="s">
        <v>736</v>
      </c>
      <c r="B10" s="12" t="s">
        <v>241</v>
      </c>
      <c r="C10" s="1" t="s">
        <v>706</v>
      </c>
      <c r="D10" s="1" t="s">
        <v>524</v>
      </c>
    </row>
    <row r="11" spans="1:4">
      <c r="A11" s="17" t="s">
        <v>737</v>
      </c>
      <c r="B11" s="12" t="s">
        <v>242</v>
      </c>
      <c r="C11" s="1" t="s">
        <v>707</v>
      </c>
      <c r="D11" s="1" t="s">
        <v>525</v>
      </c>
    </row>
    <row r="12" spans="1:4">
      <c r="A12" s="17" t="s">
        <v>738</v>
      </c>
      <c r="B12" s="12" t="s">
        <v>243</v>
      </c>
      <c r="C12" s="1" t="s">
        <v>708</v>
      </c>
      <c r="D12" s="1" t="s">
        <v>526</v>
      </c>
    </row>
    <row r="13" spans="1:4" ht="28.8">
      <c r="A13" s="17" t="s">
        <v>739</v>
      </c>
      <c r="B13" s="12" t="s">
        <v>244</v>
      </c>
      <c r="C13" s="1" t="s">
        <v>709</v>
      </c>
      <c r="D13" s="1" t="s">
        <v>527</v>
      </c>
    </row>
    <row r="14" spans="1:4">
      <c r="A14" s="17" t="s">
        <v>740</v>
      </c>
      <c r="B14" s="12" t="s">
        <v>245</v>
      </c>
      <c r="C14" s="1" t="s">
        <v>710</v>
      </c>
      <c r="D14" s="1" t="s">
        <v>528</v>
      </c>
    </row>
    <row r="15" spans="1:4">
      <c r="A15" s="17" t="s">
        <v>741</v>
      </c>
      <c r="B15" s="12" t="s">
        <v>246</v>
      </c>
      <c r="C15" s="1" t="s">
        <v>711</v>
      </c>
      <c r="D15" s="1" t="s">
        <v>665</v>
      </c>
    </row>
    <row r="16" spans="1:4">
      <c r="A16" s="17" t="s">
        <v>742</v>
      </c>
      <c r="B16" s="12" t="s">
        <v>247</v>
      </c>
      <c r="C16" s="1" t="s">
        <v>712</v>
      </c>
      <c r="D16" s="1" t="s">
        <v>666</v>
      </c>
    </row>
    <row r="17" spans="1:4" ht="28.8">
      <c r="A17" s="17" t="s">
        <v>743</v>
      </c>
      <c r="B17" s="12" t="s">
        <v>248</v>
      </c>
      <c r="C17" s="1" t="s">
        <v>713</v>
      </c>
      <c r="D17" s="1" t="s">
        <v>667</v>
      </c>
    </row>
    <row r="18" spans="1:4">
      <c r="A18" s="17" t="s">
        <v>744</v>
      </c>
      <c r="B18" s="12" t="s">
        <v>249</v>
      </c>
      <c r="C18" s="1" t="s">
        <v>714</v>
      </c>
      <c r="D18" s="1" t="s">
        <v>668</v>
      </c>
    </row>
    <row r="19" spans="1:4" ht="28.8">
      <c r="A19" s="17" t="s">
        <v>745</v>
      </c>
      <c r="B19" s="12" t="s">
        <v>250</v>
      </c>
      <c r="C19" s="1" t="s">
        <v>715</v>
      </c>
      <c r="D19" s="1" t="s">
        <v>669</v>
      </c>
    </row>
    <row r="20" spans="1:4">
      <c r="A20" s="17" t="s">
        <v>746</v>
      </c>
      <c r="B20" s="12" t="s">
        <v>251</v>
      </c>
      <c r="C20" s="1" t="s">
        <v>716</v>
      </c>
      <c r="D20" s="1" t="s">
        <v>670</v>
      </c>
    </row>
    <row r="21" spans="1:4">
      <c r="A21" s="17" t="s">
        <v>747</v>
      </c>
      <c r="B21" s="12" t="s">
        <v>252</v>
      </c>
      <c r="C21" s="1" t="s">
        <v>717</v>
      </c>
      <c r="D21" s="1" t="s">
        <v>671</v>
      </c>
    </row>
    <row r="22" spans="1:4" ht="28.8">
      <c r="A22" s="17" t="s">
        <v>748</v>
      </c>
      <c r="B22" s="12" t="s">
        <v>253</v>
      </c>
      <c r="C22" s="1" t="s">
        <v>718</v>
      </c>
      <c r="D22" s="1" t="s">
        <v>672</v>
      </c>
    </row>
    <row r="23" spans="1:4">
      <c r="A23" s="17" t="s">
        <v>749</v>
      </c>
      <c r="B23" s="12" t="s">
        <v>254</v>
      </c>
      <c r="C23" s="1" t="s">
        <v>719</v>
      </c>
      <c r="D23" s="1" t="s">
        <v>673</v>
      </c>
    </row>
    <row r="24" spans="1:4">
      <c r="A24" s="17" t="s">
        <v>750</v>
      </c>
      <c r="B24" s="12" t="s">
        <v>263</v>
      </c>
      <c r="C24" s="1" t="s">
        <v>720</v>
      </c>
      <c r="D24" s="1" t="s">
        <v>674</v>
      </c>
    </row>
    <row r="25" spans="1:4">
      <c r="A25" s="17" t="s">
        <v>751</v>
      </c>
      <c r="B25" s="12" t="s">
        <v>264</v>
      </c>
      <c r="C25" s="1" t="s">
        <v>721</v>
      </c>
      <c r="D25" s="1" t="s">
        <v>675</v>
      </c>
    </row>
    <row r="26" spans="1:4">
      <c r="A26" s="17" t="s">
        <v>752</v>
      </c>
      <c r="B26" s="12" t="s">
        <v>265</v>
      </c>
      <c r="C26" s="1" t="s">
        <v>722</v>
      </c>
      <c r="D26" s="1" t="s">
        <v>697</v>
      </c>
    </row>
    <row r="27" spans="1:4">
      <c r="A27" s="17" t="s">
        <v>753</v>
      </c>
      <c r="B27" s="12" t="s">
        <v>268</v>
      </c>
      <c r="C27" s="1" t="s">
        <v>723</v>
      </c>
      <c r="D27" s="1" t="s">
        <v>698</v>
      </c>
    </row>
    <row r="28" spans="1:4">
      <c r="A28" s="17" t="s">
        <v>754</v>
      </c>
      <c r="B28" s="12" t="s">
        <v>267</v>
      </c>
      <c r="C28" s="1" t="s">
        <v>724</v>
      </c>
      <c r="D28" s="1" t="s">
        <v>699</v>
      </c>
    </row>
    <row r="29" spans="1:4">
      <c r="A29" s="17" t="s">
        <v>755</v>
      </c>
      <c r="B29" s="12" t="s">
        <v>266</v>
      </c>
      <c r="C29" s="1" t="s">
        <v>725</v>
      </c>
      <c r="D29" s="1" t="s">
        <v>700</v>
      </c>
    </row>
    <row r="35" spans="1:3">
      <c r="A35" s="17" t="s">
        <v>981</v>
      </c>
      <c r="B35" s="18" t="s">
        <v>986</v>
      </c>
      <c r="C35" s="1" t="s">
        <v>1013</v>
      </c>
    </row>
    <row r="36" spans="1:3">
      <c r="A36" s="17" t="s">
        <v>260</v>
      </c>
      <c r="B36" s="18" t="s">
        <v>987</v>
      </c>
      <c r="C36" s="1" t="s">
        <v>1014</v>
      </c>
    </row>
    <row r="37" spans="1:3">
      <c r="A37" s="17" t="s">
        <v>255</v>
      </c>
      <c r="B37" s="18" t="s">
        <v>988</v>
      </c>
      <c r="C37" s="1" t="s">
        <v>1015</v>
      </c>
    </row>
    <row r="38" spans="1:3">
      <c r="A38" s="17" t="s">
        <v>258</v>
      </c>
      <c r="B38" s="18" t="s">
        <v>985</v>
      </c>
      <c r="C38" s="1" t="s">
        <v>1016</v>
      </c>
    </row>
    <row r="39" spans="1:3">
      <c r="A39" s="17" t="s">
        <v>257</v>
      </c>
      <c r="B39" s="18" t="s">
        <v>989</v>
      </c>
      <c r="C39" s="1" t="s">
        <v>1017</v>
      </c>
    </row>
    <row r="40" spans="1:3">
      <c r="A40" s="17" t="s">
        <v>256</v>
      </c>
      <c r="B40" s="18" t="s">
        <v>990</v>
      </c>
      <c r="C40" s="1" t="s">
        <v>1018</v>
      </c>
    </row>
    <row r="41" spans="1:3">
      <c r="A41" s="17" t="s">
        <v>261</v>
      </c>
      <c r="B41" s="18" t="s">
        <v>991</v>
      </c>
      <c r="C41" s="1" t="s">
        <v>1019</v>
      </c>
    </row>
    <row r="42" spans="1:3">
      <c r="A42" s="17" t="s">
        <v>259</v>
      </c>
      <c r="B42" s="18" t="s">
        <v>992</v>
      </c>
      <c r="C42" s="1" t="s">
        <v>1020</v>
      </c>
    </row>
    <row r="43" spans="1:3">
      <c r="A43" s="17" t="s">
        <v>262</v>
      </c>
      <c r="B43" s="18" t="s">
        <v>993</v>
      </c>
      <c r="C43" s="1" t="s">
        <v>1021</v>
      </c>
    </row>
    <row r="53" spans="1:3">
      <c r="A53" s="1">
        <v>-2</v>
      </c>
      <c r="B53" s="1" t="s">
        <v>269</v>
      </c>
      <c r="C53" s="1" t="s">
        <v>726</v>
      </c>
    </row>
    <row r="54" spans="1:3">
      <c r="A54" s="1">
        <v>-1</v>
      </c>
      <c r="B54" s="1" t="s">
        <v>270</v>
      </c>
      <c r="C54" s="1" t="s">
        <v>727</v>
      </c>
    </row>
    <row r="55" spans="1:3">
      <c r="A55" s="1">
        <v>0</v>
      </c>
      <c r="B55" s="1" t="s">
        <v>271</v>
      </c>
      <c r="C55" s="1" t="s">
        <v>728</v>
      </c>
    </row>
    <row r="56" spans="1:3">
      <c r="A56" s="1">
        <v>1</v>
      </c>
      <c r="B56" s="1" t="s">
        <v>272</v>
      </c>
      <c r="C56" s="1" t="s">
        <v>729</v>
      </c>
    </row>
    <row r="57" spans="1:3">
      <c r="A57" s="1">
        <v>2</v>
      </c>
      <c r="B57" s="1" t="s">
        <v>273</v>
      </c>
      <c r="C57" s="1" t="s">
        <v>730</v>
      </c>
    </row>
    <row r="62" spans="1:3">
      <c r="A62" s="1">
        <v>0</v>
      </c>
      <c r="B62" s="1" t="s">
        <v>994</v>
      </c>
      <c r="C62" s="28" t="s">
        <v>1000</v>
      </c>
    </row>
    <row r="63" spans="1:3">
      <c r="A63" s="1">
        <v>1</v>
      </c>
      <c r="B63" s="1" t="s">
        <v>995</v>
      </c>
      <c r="C63" s="28" t="s">
        <v>1001</v>
      </c>
    </row>
    <row r="64" spans="1:3">
      <c r="A64" s="1">
        <v>2</v>
      </c>
      <c r="B64" s="1" t="s">
        <v>998</v>
      </c>
      <c r="C64" s="28" t="s">
        <v>1002</v>
      </c>
    </row>
    <row r="65" spans="1:3">
      <c r="A65" s="1">
        <v>3</v>
      </c>
      <c r="B65" s="1" t="s">
        <v>999</v>
      </c>
      <c r="C65" s="28" t="s">
        <v>1003</v>
      </c>
    </row>
    <row r="67" spans="1:3">
      <c r="C67" s="27"/>
    </row>
  </sheetData>
  <phoneticPr fontId="2"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EF7AB-6500-4457-8357-E121024DA70E}">
  <sheetPr codeName="Sheet12"/>
  <dimension ref="A12:L139"/>
  <sheetViews>
    <sheetView workbookViewId="0"/>
  </sheetViews>
  <sheetFormatPr defaultColWidth="8.88671875" defaultRowHeight="14.4"/>
  <cols>
    <col min="1" max="1" width="11.6640625" style="1" customWidth="1"/>
    <col min="2" max="11" width="8.88671875" style="1"/>
    <col min="12" max="12" width="3.88671875" style="8" customWidth="1"/>
    <col min="13" max="13" width="8.88671875" style="1"/>
    <col min="14" max="16" width="24.109375" style="1" customWidth="1"/>
    <col min="17" max="16384" width="8.88671875" style="1"/>
  </cols>
  <sheetData>
    <row r="12" spans="1:4">
      <c r="A12" t="s">
        <v>1481</v>
      </c>
      <c r="B12" s="25" t="s">
        <v>469</v>
      </c>
      <c r="C12" s="1" t="s">
        <v>898</v>
      </c>
      <c r="D12" s="1" t="str">
        <f>"Test"&amp;A12</f>
        <v>TestResT</v>
      </c>
    </row>
    <row r="13" spans="1:4">
      <c r="A13" t="s">
        <v>1482</v>
      </c>
      <c r="B13" s="25" t="s">
        <v>436</v>
      </c>
      <c r="C13" s="1" t="s">
        <v>897</v>
      </c>
      <c r="D13" s="1" t="str">
        <f t="shared" ref="D13:D17" si="0">"Test"&amp;A13</f>
        <v>TestResHe</v>
      </c>
    </row>
    <row r="14" spans="1:4">
      <c r="A14" t="s">
        <v>1483</v>
      </c>
      <c r="B14" s="25" t="s">
        <v>437</v>
      </c>
      <c r="C14" s="1" t="s">
        <v>896</v>
      </c>
      <c r="D14" s="1" t="str">
        <f t="shared" si="0"/>
        <v>TestResFi</v>
      </c>
    </row>
    <row r="15" spans="1:4">
      <c r="A15" t="s">
        <v>1484</v>
      </c>
      <c r="B15" s="25" t="s">
        <v>446</v>
      </c>
      <c r="C15" s="1" t="s">
        <v>895</v>
      </c>
      <c r="D15" s="1" t="str">
        <f t="shared" si="0"/>
        <v>TestResHos</v>
      </c>
    </row>
    <row r="16" spans="1:4">
      <c r="A16" t="s">
        <v>1485</v>
      </c>
      <c r="B16" s="25" t="s">
        <v>455</v>
      </c>
      <c r="C16" s="1" t="s">
        <v>894</v>
      </c>
      <c r="D16" s="1" t="str">
        <f t="shared" si="0"/>
        <v>TestResTrav</v>
      </c>
    </row>
    <row r="17" spans="1:4">
      <c r="A17" t="s">
        <v>1486</v>
      </c>
      <c r="B17" s="25" t="s">
        <v>464</v>
      </c>
      <c r="C17" s="1" t="s">
        <v>893</v>
      </c>
      <c r="D17" s="1" t="str">
        <f t="shared" si="0"/>
        <v>TestResNet</v>
      </c>
    </row>
    <row r="22" spans="1:4">
      <c r="A22" s="1" t="s">
        <v>1495</v>
      </c>
      <c r="B22" s="1" t="s">
        <v>1497</v>
      </c>
      <c r="C22" s="1" t="s">
        <v>1515</v>
      </c>
      <c r="D22" s="1" t="str">
        <f>"Test"&amp;A22</f>
        <v>TestSS01</v>
      </c>
    </row>
    <row r="23" spans="1:4">
      <c r="A23" s="1" t="s">
        <v>1496</v>
      </c>
      <c r="B23" s="1" t="s">
        <v>1498</v>
      </c>
      <c r="C23" s="1" t="s">
        <v>1516</v>
      </c>
      <c r="D23" s="1" t="str">
        <f t="shared" ref="D23:D31" si="1">"Test"&amp;A23</f>
        <v>TestSS02</v>
      </c>
    </row>
    <row r="24" spans="1:4">
      <c r="A24" s="1" t="s">
        <v>1507</v>
      </c>
      <c r="B24" s="1" t="s">
        <v>1499</v>
      </c>
      <c r="C24" s="1" t="s">
        <v>1517</v>
      </c>
      <c r="D24" s="1" t="str">
        <f t="shared" si="1"/>
        <v>TestSS03</v>
      </c>
    </row>
    <row r="25" spans="1:4">
      <c r="A25" s="1" t="s">
        <v>1508</v>
      </c>
      <c r="B25" s="1" t="s">
        <v>1500</v>
      </c>
      <c r="C25" s="1" t="s">
        <v>1518</v>
      </c>
      <c r="D25" s="1" t="str">
        <f t="shared" si="1"/>
        <v>TestSS04</v>
      </c>
    </row>
    <row r="26" spans="1:4">
      <c r="A26" s="1" t="s">
        <v>1509</v>
      </c>
      <c r="B26" s="1" t="s">
        <v>1501</v>
      </c>
      <c r="C26" s="1" t="s">
        <v>1519</v>
      </c>
      <c r="D26" s="1" t="str">
        <f t="shared" si="1"/>
        <v>TestSS05</v>
      </c>
    </row>
    <row r="27" spans="1:4">
      <c r="A27" s="1" t="s">
        <v>1510</v>
      </c>
      <c r="B27" s="1" t="s">
        <v>1502</v>
      </c>
      <c r="C27" s="1" t="s">
        <v>1520</v>
      </c>
      <c r="D27" s="1" t="str">
        <f t="shared" si="1"/>
        <v>TestSS06</v>
      </c>
    </row>
    <row r="28" spans="1:4">
      <c r="A28" s="1" t="s">
        <v>1511</v>
      </c>
      <c r="B28" s="1" t="s">
        <v>1503</v>
      </c>
      <c r="C28" s="1" t="s">
        <v>1521</v>
      </c>
      <c r="D28" s="1" t="str">
        <f t="shared" si="1"/>
        <v>TestSS07</v>
      </c>
    </row>
    <row r="29" spans="1:4">
      <c r="A29" s="1" t="s">
        <v>1512</v>
      </c>
      <c r="B29" s="1" t="s">
        <v>1504</v>
      </c>
      <c r="C29" s="1" t="s">
        <v>1522</v>
      </c>
      <c r="D29" s="1" t="str">
        <f>"Test"&amp;A29</f>
        <v>TestSS08</v>
      </c>
    </row>
    <row r="30" spans="1:4">
      <c r="A30" s="1" t="s">
        <v>1513</v>
      </c>
      <c r="B30" s="1" t="s">
        <v>1505</v>
      </c>
      <c r="C30" s="1" t="s">
        <v>1523</v>
      </c>
      <c r="D30" s="1" t="str">
        <f t="shared" si="1"/>
        <v>TestSS09</v>
      </c>
    </row>
    <row r="31" spans="1:4">
      <c r="A31" s="1" t="s">
        <v>1514</v>
      </c>
      <c r="B31" s="1" t="s">
        <v>1506</v>
      </c>
      <c r="C31" s="1" t="s">
        <v>1524</v>
      </c>
      <c r="D31" s="1" t="str">
        <f t="shared" si="1"/>
        <v>TestSS10</v>
      </c>
    </row>
    <row r="35" spans="1:4">
      <c r="A35" s="1" t="s">
        <v>1487</v>
      </c>
      <c r="B35" s="25" t="s">
        <v>417</v>
      </c>
      <c r="C35" s="1" t="s">
        <v>945</v>
      </c>
      <c r="D35" s="1" t="str">
        <f>"Test"&amp;A35</f>
        <v>TestHabPC</v>
      </c>
    </row>
    <row r="36" spans="1:4">
      <c r="A36" s="1" t="s">
        <v>1488</v>
      </c>
      <c r="B36" s="25" t="s">
        <v>418</v>
      </c>
      <c r="C36" s="1" t="s">
        <v>946</v>
      </c>
      <c r="D36" s="1" t="str">
        <f t="shared" ref="D36:D41" si="2">"Test"&amp;A36</f>
        <v>TestHabTS</v>
      </c>
    </row>
    <row r="37" spans="1:4">
      <c r="A37" s="1" t="s">
        <v>1489</v>
      </c>
      <c r="B37" s="25" t="s">
        <v>420</v>
      </c>
      <c r="C37" s="1" t="s">
        <v>947</v>
      </c>
      <c r="D37" s="1" t="str">
        <f t="shared" si="2"/>
        <v>TestHabHosp</v>
      </c>
    </row>
    <row r="38" spans="1:4">
      <c r="A38" s="1" t="s">
        <v>1490</v>
      </c>
      <c r="B38" s="25" t="s">
        <v>424</v>
      </c>
      <c r="C38" s="1" t="s">
        <v>948</v>
      </c>
      <c r="D38" s="1" t="str">
        <f t="shared" si="2"/>
        <v>TestHabLay</v>
      </c>
    </row>
    <row r="39" spans="1:4">
      <c r="A39" s="1" t="s">
        <v>1492</v>
      </c>
      <c r="B39" s="25" t="s">
        <v>422</v>
      </c>
      <c r="C39" s="1" t="s">
        <v>1491</v>
      </c>
      <c r="D39" s="1" t="str">
        <f t="shared" si="2"/>
        <v>TestHabRecRust</v>
      </c>
    </row>
    <row r="40" spans="1:4">
      <c r="A40" s="1" t="s">
        <v>1493</v>
      </c>
      <c r="B40" s="25" t="s">
        <v>423</v>
      </c>
      <c r="C40" s="1" t="s">
        <v>949</v>
      </c>
      <c r="D40" s="1" t="str">
        <f t="shared" si="2"/>
        <v>TestHabBusyToxic</v>
      </c>
    </row>
    <row r="41" spans="1:4">
      <c r="A41" s="1" t="s">
        <v>1494</v>
      </c>
      <c r="B41" s="25" t="s">
        <v>419</v>
      </c>
      <c r="C41" s="1" t="s">
        <v>950</v>
      </c>
      <c r="D41" s="1" t="str">
        <f t="shared" si="2"/>
        <v>TestHabGiftsAllow</v>
      </c>
    </row>
    <row r="51" spans="1:4">
      <c r="A51" s="1" t="s">
        <v>891</v>
      </c>
      <c r="B51" s="25" t="s">
        <v>427</v>
      </c>
      <c r="C51" s="1" t="s">
        <v>951</v>
      </c>
      <c r="D51" s="1" t="str">
        <f t="shared" ref="D51:D52" si="3">"Test"&amp;A51</f>
        <v>TestNewGroups</v>
      </c>
    </row>
    <row r="52" spans="1:4">
      <c r="A52" s="1" t="s">
        <v>892</v>
      </c>
      <c r="B52" s="25" t="s">
        <v>421</v>
      </c>
      <c r="C52" s="1" t="s">
        <v>952</v>
      </c>
      <c r="D52" s="1" t="str">
        <f t="shared" si="3"/>
        <v>TestMUIntOnl</v>
      </c>
    </row>
    <row r="84" spans="1:9" s="8" customFormat="1"/>
    <row r="87" spans="1:9">
      <c r="A87" s="1" t="s">
        <v>469</v>
      </c>
      <c r="B87" s="1" t="s">
        <v>487</v>
      </c>
      <c r="C87" s="1" t="s">
        <v>489</v>
      </c>
      <c r="D87" s="1" t="s">
        <v>491</v>
      </c>
      <c r="H87" s="1" t="s">
        <v>898</v>
      </c>
    </row>
    <row r="88" spans="1:9">
      <c r="A88" s="1">
        <v>0</v>
      </c>
      <c r="B88" s="1" t="str">
        <f>F88</f>
        <v>No slack:</v>
      </c>
      <c r="C88" s="1" t="str">
        <f>H88</f>
        <v>Kein Puffer:</v>
      </c>
      <c r="D88" s="1" t="s">
        <v>830</v>
      </c>
      <c r="F88" s="1" t="s">
        <v>470</v>
      </c>
      <c r="G88" s="1" t="s">
        <v>476</v>
      </c>
      <c r="H88" s="1" t="s">
        <v>899</v>
      </c>
      <c r="I88" s="1" t="s">
        <v>921</v>
      </c>
    </row>
    <row r="89" spans="1:9">
      <c r="A89" s="1">
        <v>1</v>
      </c>
      <c r="B89" s="1" t="str">
        <f t="shared" ref="B89:B91" si="4">F89</f>
        <v>Tight:</v>
      </c>
      <c r="C89" s="1" t="str">
        <f t="shared" ref="C89:C91" si="5">H89</f>
        <v>Eng:</v>
      </c>
      <c r="D89" s="1" t="s">
        <v>831</v>
      </c>
      <c r="F89" s="1" t="s">
        <v>457</v>
      </c>
      <c r="G89" s="1" t="s">
        <v>475</v>
      </c>
      <c r="H89" s="1" t="s">
        <v>900</v>
      </c>
      <c r="I89" s="1" t="s">
        <v>922</v>
      </c>
    </row>
    <row r="90" spans="1:9">
      <c r="A90" s="1">
        <v>2</v>
      </c>
      <c r="B90" s="1" t="str">
        <f t="shared" si="4"/>
        <v>Steady:</v>
      </c>
      <c r="C90" s="1" t="str">
        <f t="shared" si="5"/>
        <v>Stabil:</v>
      </c>
      <c r="D90" s="1" t="s">
        <v>832</v>
      </c>
      <c r="F90" s="1" t="s">
        <v>471</v>
      </c>
      <c r="G90" s="1" t="s">
        <v>474</v>
      </c>
      <c r="H90" s="1" t="s">
        <v>901</v>
      </c>
      <c r="I90" s="1" t="s">
        <v>923</v>
      </c>
    </row>
    <row r="91" spans="1:9">
      <c r="A91" s="1">
        <v>3</v>
      </c>
      <c r="B91" s="1" t="str">
        <f t="shared" si="4"/>
        <v>Spacious:</v>
      </c>
      <c r="C91" s="1" t="str">
        <f t="shared" si="5"/>
        <v>Großzügig:</v>
      </c>
      <c r="D91" s="1" t="s">
        <v>833</v>
      </c>
      <c r="F91" s="1" t="s">
        <v>472</v>
      </c>
      <c r="G91" s="1" t="s">
        <v>473</v>
      </c>
      <c r="H91" s="1" t="s">
        <v>902</v>
      </c>
      <c r="I91" s="1" t="s">
        <v>924</v>
      </c>
    </row>
    <row r="95" spans="1:9">
      <c r="A95" s="1" t="s">
        <v>436</v>
      </c>
      <c r="H95" s="1" t="s">
        <v>897</v>
      </c>
    </row>
    <row r="96" spans="1:9">
      <c r="A96" s="1">
        <v>0</v>
      </c>
      <c r="B96" s="1" t="str">
        <f>F96</f>
        <v>Unstable constraint:</v>
      </c>
      <c r="C96" s="1" t="str">
        <f>H96</f>
        <v>Unstete Einschränkung:</v>
      </c>
      <c r="D96" s="1" t="s">
        <v>830</v>
      </c>
      <c r="F96" s="1" t="s">
        <v>428</v>
      </c>
      <c r="G96" s="1" t="s">
        <v>435</v>
      </c>
      <c r="H96" s="1" t="s">
        <v>903</v>
      </c>
      <c r="I96" s="1" t="s">
        <v>925</v>
      </c>
    </row>
    <row r="97" spans="1:9">
      <c r="A97" s="1">
        <v>1</v>
      </c>
      <c r="B97" s="1" t="str">
        <f t="shared" ref="B97:B99" si="6">F97</f>
        <v>Fragile:</v>
      </c>
      <c r="C97" s="1" t="str">
        <f t="shared" ref="C97:C99" si="7">H97</f>
        <v>Fragil:</v>
      </c>
      <c r="D97" s="1" t="s">
        <v>831</v>
      </c>
      <c r="F97" s="1" t="s">
        <v>429</v>
      </c>
      <c r="G97" s="1" t="s">
        <v>434</v>
      </c>
      <c r="H97" s="1" t="s">
        <v>904</v>
      </c>
      <c r="I97" s="1" t="s">
        <v>926</v>
      </c>
    </row>
    <row r="98" spans="1:9">
      <c r="A98" s="1">
        <v>2</v>
      </c>
      <c r="B98" s="1" t="str">
        <f t="shared" si="6"/>
        <v>Generally well:</v>
      </c>
      <c r="C98" s="1" t="str">
        <f t="shared" si="7"/>
        <v>Im Allgemeinen gut:</v>
      </c>
      <c r="D98" s="1" t="s">
        <v>832</v>
      </c>
      <c r="F98" s="1" t="s">
        <v>430</v>
      </c>
      <c r="G98" s="1" t="s">
        <v>433</v>
      </c>
      <c r="H98" s="1" t="s">
        <v>905</v>
      </c>
      <c r="I98" s="1" t="s">
        <v>927</v>
      </c>
    </row>
    <row r="99" spans="1:9">
      <c r="A99" s="1">
        <v>3</v>
      </c>
      <c r="B99" s="1" t="str">
        <f t="shared" si="6"/>
        <v>Robust:</v>
      </c>
      <c r="C99" s="1" t="str">
        <f t="shared" si="7"/>
        <v>Robust:</v>
      </c>
      <c r="D99" s="1" t="s">
        <v>833</v>
      </c>
      <c r="F99" s="1" t="s">
        <v>431</v>
      </c>
      <c r="G99" s="1" t="s">
        <v>432</v>
      </c>
      <c r="H99" s="1" t="s">
        <v>431</v>
      </c>
      <c r="I99" s="1" t="s">
        <v>928</v>
      </c>
    </row>
    <row r="103" spans="1:9">
      <c r="A103" s="1" t="s">
        <v>437</v>
      </c>
      <c r="H103" s="1" t="s">
        <v>896</v>
      </c>
    </row>
    <row r="104" spans="1:9">
      <c r="A104" s="1">
        <v>0</v>
      </c>
      <c r="B104" s="1" t="str">
        <f>F104</f>
        <v>Severely limited:</v>
      </c>
      <c r="C104" s="1" t="str">
        <f>H104</f>
        <v>Stark eingeschränkt:</v>
      </c>
      <c r="D104" s="1" t="s">
        <v>830</v>
      </c>
      <c r="F104" s="1" t="s">
        <v>438</v>
      </c>
      <c r="G104" s="1" t="s">
        <v>445</v>
      </c>
      <c r="H104" s="1" t="s">
        <v>906</v>
      </c>
      <c r="I104" s="1" t="s">
        <v>929</v>
      </c>
    </row>
    <row r="105" spans="1:9">
      <c r="A105" s="1">
        <v>1</v>
      </c>
      <c r="B105" s="1" t="str">
        <f t="shared" ref="B105:B107" si="8">F105</f>
        <v>Low:</v>
      </c>
      <c r="C105" s="1" t="str">
        <f t="shared" ref="C105:C107" si="9">H105</f>
        <v>Niedrig:</v>
      </c>
      <c r="D105" s="1" t="s">
        <v>831</v>
      </c>
      <c r="F105" s="1" t="s">
        <v>439</v>
      </c>
      <c r="G105" s="1" t="s">
        <v>444</v>
      </c>
      <c r="H105" s="1" t="s">
        <v>907</v>
      </c>
      <c r="I105" s="1" t="s">
        <v>930</v>
      </c>
    </row>
    <row r="106" spans="1:9">
      <c r="A106" s="1">
        <v>2</v>
      </c>
      <c r="B106" s="1" t="str">
        <f t="shared" si="8"/>
        <v>Moderate:</v>
      </c>
      <c r="C106" s="1" t="str">
        <f t="shared" si="9"/>
        <v>Mittel:</v>
      </c>
      <c r="D106" s="1" t="s">
        <v>832</v>
      </c>
      <c r="F106" s="1" t="s">
        <v>440</v>
      </c>
      <c r="G106" s="1" t="s">
        <v>443</v>
      </c>
      <c r="H106" s="1" t="s">
        <v>908</v>
      </c>
      <c r="I106" s="1" t="s">
        <v>931</v>
      </c>
    </row>
    <row r="107" spans="1:9">
      <c r="A107" s="1">
        <v>3</v>
      </c>
      <c r="B107" s="1" t="str">
        <f t="shared" si="8"/>
        <v>High:</v>
      </c>
      <c r="C107" s="1" t="str">
        <f t="shared" si="9"/>
        <v>Hoch:</v>
      </c>
      <c r="D107" s="1" t="s">
        <v>833</v>
      </c>
      <c r="F107" s="1" t="s">
        <v>441</v>
      </c>
      <c r="G107" s="1" t="s">
        <v>442</v>
      </c>
      <c r="H107" s="1" t="s">
        <v>909</v>
      </c>
      <c r="I107" s="1" t="s">
        <v>932</v>
      </c>
    </row>
    <row r="111" spans="1:9">
      <c r="A111" s="1" t="s">
        <v>446</v>
      </c>
      <c r="H111" s="1" t="s">
        <v>895</v>
      </c>
    </row>
    <row r="112" spans="1:9">
      <c r="A112" s="1">
        <v>0</v>
      </c>
      <c r="B112" s="1" t="str">
        <f>F112</f>
        <v>Can’t host:</v>
      </c>
      <c r="C112" s="1" t="str">
        <f>H112</f>
        <v>Kann nicht zu Hause bewirten:</v>
      </c>
      <c r="D112" s="1" t="s">
        <v>830</v>
      </c>
      <c r="F112" s="1" t="s">
        <v>447</v>
      </c>
      <c r="G112" s="1" t="s">
        <v>454</v>
      </c>
      <c r="H112" s="1" t="s">
        <v>910</v>
      </c>
      <c r="I112" s="1" t="s">
        <v>933</v>
      </c>
    </row>
    <row r="113" spans="1:9">
      <c r="A113" s="1">
        <v>1</v>
      </c>
      <c r="B113" s="1" t="str">
        <f t="shared" ref="B113:B115" si="10">F113</f>
        <v>Micro-hosting:</v>
      </c>
      <c r="C113" s="1" t="str">
        <f t="shared" ref="C113:C115" si="11">H113</f>
        <v>Mikro-Bewirtung:</v>
      </c>
      <c r="D113" s="1" t="s">
        <v>831</v>
      </c>
      <c r="F113" s="1" t="s">
        <v>448</v>
      </c>
      <c r="G113" s="1" t="s">
        <v>453</v>
      </c>
      <c r="H113" s="1" t="s">
        <v>911</v>
      </c>
      <c r="I113" s="1" t="s">
        <v>934</v>
      </c>
    </row>
    <row r="114" spans="1:9">
      <c r="A114" s="1">
        <v>2</v>
      </c>
      <c r="B114" s="1" t="str">
        <f t="shared" si="10"/>
        <v>Small hosting:</v>
      </c>
      <c r="C114" s="1" t="str">
        <f t="shared" si="11"/>
        <v>Kleine Bewirtung:</v>
      </c>
      <c r="D114" s="1" t="s">
        <v>832</v>
      </c>
      <c r="F114" s="1" t="s">
        <v>449</v>
      </c>
      <c r="G114" s="1" t="s">
        <v>452</v>
      </c>
      <c r="H114" s="1" t="s">
        <v>912</v>
      </c>
      <c r="I114" s="1" t="s">
        <v>935</v>
      </c>
    </row>
    <row r="115" spans="1:9">
      <c r="A115" s="1">
        <v>3</v>
      </c>
      <c r="B115" s="1" t="str">
        <f t="shared" si="10"/>
        <v>Full hosting:</v>
      </c>
      <c r="C115" s="1" t="str">
        <f t="shared" si="11"/>
        <v>Volle Bewirtung:</v>
      </c>
      <c r="D115" s="1" t="s">
        <v>833</v>
      </c>
      <c r="F115" s="1" t="s">
        <v>450</v>
      </c>
      <c r="G115" s="1" t="s">
        <v>451</v>
      </c>
      <c r="H115" s="1" t="s">
        <v>913</v>
      </c>
      <c r="I115" s="1" t="s">
        <v>936</v>
      </c>
    </row>
    <row r="119" spans="1:9">
      <c r="A119" s="1" t="s">
        <v>455</v>
      </c>
      <c r="H119" s="1" t="s">
        <v>894</v>
      </c>
    </row>
    <row r="120" spans="1:9">
      <c r="A120" s="1">
        <v>0</v>
      </c>
      <c r="B120" s="1" t="str">
        <f>F120</f>
        <v>None:</v>
      </c>
      <c r="C120" s="1" t="str">
        <f>H120</f>
        <v>Kein Budget:</v>
      </c>
      <c r="D120" s="1" t="s">
        <v>830</v>
      </c>
      <c r="F120" s="1" t="s">
        <v>456</v>
      </c>
      <c r="G120" s="1" t="s">
        <v>463</v>
      </c>
      <c r="H120" s="1" t="s">
        <v>914</v>
      </c>
      <c r="I120" s="1" t="s">
        <v>937</v>
      </c>
    </row>
    <row r="121" spans="1:9">
      <c r="A121" s="1">
        <v>1</v>
      </c>
      <c r="B121" s="1" t="str">
        <f t="shared" ref="B121:B123" si="12">F121</f>
        <v>Tight:</v>
      </c>
      <c r="C121" s="1" t="str">
        <f t="shared" ref="C121:C123" si="13">H121</f>
        <v>Eng:</v>
      </c>
      <c r="D121" s="1" t="s">
        <v>831</v>
      </c>
      <c r="F121" s="1" t="s">
        <v>457</v>
      </c>
      <c r="G121" s="1" t="s">
        <v>462</v>
      </c>
      <c r="H121" s="1" t="s">
        <v>900</v>
      </c>
      <c r="I121" s="1" t="s">
        <v>938</v>
      </c>
    </row>
    <row r="122" spans="1:9">
      <c r="A122" s="1">
        <v>2</v>
      </c>
      <c r="B122" s="1" t="str">
        <f t="shared" si="12"/>
        <v>Modest:</v>
      </c>
      <c r="C122" s="1" t="str">
        <f t="shared" si="13"/>
        <v>Bescheiden:</v>
      </c>
      <c r="D122" s="1" t="s">
        <v>832</v>
      </c>
      <c r="F122" s="1" t="s">
        <v>458</v>
      </c>
      <c r="G122" s="1" t="s">
        <v>461</v>
      </c>
      <c r="H122" s="1" t="s">
        <v>915</v>
      </c>
      <c r="I122" s="1" t="s">
        <v>939</v>
      </c>
    </row>
    <row r="123" spans="1:9">
      <c r="A123" s="1">
        <v>3</v>
      </c>
      <c r="B123" s="1" t="str">
        <f t="shared" si="12"/>
        <v>Flexible:</v>
      </c>
      <c r="C123" s="1" t="str">
        <f t="shared" si="13"/>
        <v>Flexibel:</v>
      </c>
      <c r="D123" s="1" t="s">
        <v>833</v>
      </c>
      <c r="F123" s="1" t="s">
        <v>459</v>
      </c>
      <c r="G123" s="1" t="s">
        <v>460</v>
      </c>
      <c r="H123" s="1" t="s">
        <v>916</v>
      </c>
      <c r="I123" s="1" t="s">
        <v>940</v>
      </c>
    </row>
    <row r="127" spans="1:9">
      <c r="A127" s="1" t="s">
        <v>464</v>
      </c>
      <c r="H127" s="1" t="s">
        <v>893</v>
      </c>
    </row>
    <row r="128" spans="1:9">
      <c r="A128" s="1">
        <v>0</v>
      </c>
      <c r="B128" s="1" t="str">
        <f>F128</f>
        <v>Sparse:</v>
      </c>
      <c r="C128" s="1" t="str">
        <f>H128</f>
        <v>Spärlich:</v>
      </c>
      <c r="D128" s="1" t="s">
        <v>830</v>
      </c>
      <c r="F128" s="1" t="s">
        <v>465</v>
      </c>
      <c r="G128" s="1" t="s">
        <v>477</v>
      </c>
      <c r="H128" s="1" t="s">
        <v>917</v>
      </c>
      <c r="I128" s="1" t="s">
        <v>941</v>
      </c>
    </row>
    <row r="129" spans="1:9">
      <c r="A129" s="1">
        <v>1</v>
      </c>
      <c r="B129" s="1" t="str">
        <f t="shared" ref="B129:B131" si="14">F129</f>
        <v>Thin:</v>
      </c>
      <c r="C129" s="1" t="str">
        <f t="shared" ref="C129:C131" si="15">H129</f>
        <v>Dünn:</v>
      </c>
      <c r="D129" s="1" t="s">
        <v>831</v>
      </c>
      <c r="F129" s="1" t="s">
        <v>466</v>
      </c>
      <c r="G129" s="1" t="s">
        <v>478</v>
      </c>
      <c r="H129" s="1" t="s">
        <v>918</v>
      </c>
      <c r="I129" s="1" t="s">
        <v>942</v>
      </c>
    </row>
    <row r="130" spans="1:9">
      <c r="A130" s="1">
        <v>2</v>
      </c>
      <c r="B130" s="1" t="str">
        <f t="shared" si="14"/>
        <v>Mixed:</v>
      </c>
      <c r="C130" s="1" t="str">
        <f t="shared" si="15"/>
        <v>Gemischt:</v>
      </c>
      <c r="D130" s="1" t="s">
        <v>832</v>
      </c>
      <c r="F130" s="1" t="s">
        <v>467</v>
      </c>
      <c r="G130" s="1" t="s">
        <v>479</v>
      </c>
      <c r="H130" s="1" t="s">
        <v>919</v>
      </c>
      <c r="I130" s="1" t="s">
        <v>943</v>
      </c>
    </row>
    <row r="131" spans="1:9">
      <c r="A131" s="1">
        <v>3</v>
      </c>
      <c r="B131" s="1" t="str">
        <f t="shared" si="14"/>
        <v>Rich/bridging:</v>
      </c>
      <c r="C131" s="1" t="str">
        <f t="shared" si="15"/>
        <v>Vielfältig/Brücken bildend:</v>
      </c>
      <c r="D131" s="1" t="s">
        <v>833</v>
      </c>
      <c r="F131" s="1" t="s">
        <v>468</v>
      </c>
      <c r="G131" s="1" t="s">
        <v>480</v>
      </c>
      <c r="H131" s="1" t="s">
        <v>920</v>
      </c>
      <c r="I131" s="1" t="s">
        <v>944</v>
      </c>
    </row>
    <row r="135" spans="1:9">
      <c r="A135" s="1">
        <v>-2</v>
      </c>
      <c r="B135" s="1" t="s">
        <v>269</v>
      </c>
      <c r="C135" s="1" t="s">
        <v>726</v>
      </c>
    </row>
    <row r="136" spans="1:9">
      <c r="A136" s="1">
        <v>-1</v>
      </c>
      <c r="B136" s="1" t="s">
        <v>270</v>
      </c>
      <c r="C136" s="1" t="s">
        <v>727</v>
      </c>
    </row>
    <row r="137" spans="1:9">
      <c r="A137" s="1">
        <v>0</v>
      </c>
      <c r="B137" s="1" t="s">
        <v>271</v>
      </c>
      <c r="C137" s="1" t="s">
        <v>728</v>
      </c>
    </row>
    <row r="138" spans="1:9">
      <c r="A138" s="1">
        <v>1</v>
      </c>
      <c r="B138" s="1" t="s">
        <v>272</v>
      </c>
      <c r="C138" s="1" t="s">
        <v>729</v>
      </c>
    </row>
    <row r="139" spans="1:9">
      <c r="A139" s="1">
        <v>2</v>
      </c>
      <c r="B139" s="1" t="s">
        <v>273</v>
      </c>
      <c r="C139" s="1" t="s">
        <v>730</v>
      </c>
    </row>
  </sheetData>
  <sortState xmlns:xlrd2="http://schemas.microsoft.com/office/spreadsheetml/2017/richdata2" ref="S2:S139">
    <sortCondition ref="S1:S139"/>
  </sortState>
  <phoneticPr fontId="2" type="noConversion"/>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21316-7B1B-4DD3-8D62-17D61A2ECD8D}">
  <sheetPr codeName="Sheet13"/>
  <dimension ref="A2:M126"/>
  <sheetViews>
    <sheetView workbookViewId="0"/>
  </sheetViews>
  <sheetFormatPr defaultColWidth="8.88671875" defaultRowHeight="14.4"/>
  <cols>
    <col min="1" max="16384" width="8.88671875" style="1"/>
  </cols>
  <sheetData>
    <row r="2" spans="1:10">
      <c r="J2" s="1" t="s">
        <v>1036</v>
      </c>
    </row>
    <row r="3" spans="1:10">
      <c r="B3" s="1" t="s">
        <v>487</v>
      </c>
      <c r="C3" s="1" t="s">
        <v>489</v>
      </c>
      <c r="D3" s="1" t="s">
        <v>491</v>
      </c>
      <c r="J3" s="1" t="s">
        <v>1037</v>
      </c>
    </row>
    <row r="4" spans="1:10">
      <c r="A4" s="1" t="s">
        <v>278</v>
      </c>
      <c r="B4" s="1" t="s">
        <v>278</v>
      </c>
      <c r="C4" s="1" t="s">
        <v>857</v>
      </c>
      <c r="J4" s="1" t="s">
        <v>1038</v>
      </c>
    </row>
    <row r="5" spans="1:10">
      <c r="A5" s="1" t="s">
        <v>42</v>
      </c>
      <c r="B5" s="1" t="s">
        <v>852</v>
      </c>
      <c r="C5" s="1" t="s">
        <v>858</v>
      </c>
    </row>
    <row r="6" spans="1:10">
      <c r="A6" s="1" t="s">
        <v>834</v>
      </c>
      <c r="B6" s="1" t="s">
        <v>834</v>
      </c>
      <c r="C6" s="1" t="s">
        <v>859</v>
      </c>
    </row>
    <row r="7" spans="1:10">
      <c r="A7" s="1" t="s">
        <v>43</v>
      </c>
      <c r="B7" s="1" t="s">
        <v>43</v>
      </c>
      <c r="C7" s="1" t="s">
        <v>860</v>
      </c>
    </row>
    <row r="8" spans="1:10">
      <c r="A8" s="1" t="s">
        <v>1374</v>
      </c>
      <c r="B8" s="1" t="s">
        <v>1374</v>
      </c>
      <c r="C8" s="1" t="s">
        <v>1375</v>
      </c>
    </row>
    <row r="9" spans="1:10">
      <c r="A9" s="1" t="s">
        <v>44</v>
      </c>
      <c r="B9" s="1" t="s">
        <v>382</v>
      </c>
      <c r="C9" s="1" t="s">
        <v>861</v>
      </c>
    </row>
    <row r="10" spans="1:10">
      <c r="A10" s="1" t="s">
        <v>45</v>
      </c>
      <c r="B10" s="1" t="s">
        <v>383</v>
      </c>
      <c r="C10" s="1" t="s">
        <v>862</v>
      </c>
    </row>
    <row r="11" spans="1:10">
      <c r="A11" s="1" t="s">
        <v>1393</v>
      </c>
      <c r="B11" s="1" t="s">
        <v>1393</v>
      </c>
      <c r="C11" s="1" t="s">
        <v>1394</v>
      </c>
    </row>
    <row r="12" spans="1:10">
      <c r="A12" s="1" t="s">
        <v>47</v>
      </c>
      <c r="B12" s="1" t="s">
        <v>853</v>
      </c>
      <c r="C12" s="1" t="s">
        <v>863</v>
      </c>
    </row>
    <row r="13" spans="1:10">
      <c r="A13" s="1" t="s">
        <v>48</v>
      </c>
      <c r="B13" s="1" t="s">
        <v>854</v>
      </c>
      <c r="C13" s="1" t="s">
        <v>864</v>
      </c>
    </row>
    <row r="14" spans="1:10">
      <c r="A14" s="1" t="s">
        <v>49</v>
      </c>
      <c r="B14" s="1" t="s">
        <v>49</v>
      </c>
      <c r="C14" s="1" t="s">
        <v>865</v>
      </c>
    </row>
    <row r="15" spans="1:10">
      <c r="A15" s="1" t="s">
        <v>50</v>
      </c>
      <c r="B15" s="1" t="s">
        <v>889</v>
      </c>
      <c r="C15" s="1" t="s">
        <v>866</v>
      </c>
    </row>
    <row r="16" spans="1:10">
      <c r="A16" s="1" t="s">
        <v>1377</v>
      </c>
      <c r="B16" s="1" t="s">
        <v>1377</v>
      </c>
      <c r="C16" s="1" t="s">
        <v>1378</v>
      </c>
    </row>
    <row r="17" spans="1:4">
      <c r="A17" s="1" t="s">
        <v>409</v>
      </c>
      <c r="B17" s="1" t="s">
        <v>855</v>
      </c>
      <c r="C17" s="1" t="s">
        <v>1376</v>
      </c>
    </row>
    <row r="18" spans="1:4">
      <c r="A18" s="1" t="s">
        <v>410</v>
      </c>
      <c r="B18" s="1" t="s">
        <v>856</v>
      </c>
      <c r="C18" s="1" t="s">
        <v>867</v>
      </c>
    </row>
    <row r="21" spans="1:4">
      <c r="B21" s="1" t="s">
        <v>487</v>
      </c>
      <c r="C21" s="1" t="s">
        <v>489</v>
      </c>
      <c r="D21" s="1" t="s">
        <v>491</v>
      </c>
    </row>
    <row r="22" spans="1:4">
      <c r="A22" s="1" t="s">
        <v>835</v>
      </c>
      <c r="B22" s="1" t="s">
        <v>848</v>
      </c>
      <c r="C22" s="1" t="s">
        <v>868</v>
      </c>
    </row>
    <row r="23" spans="1:4">
      <c r="A23" s="1" t="s">
        <v>836</v>
      </c>
      <c r="B23" s="1" t="s">
        <v>840</v>
      </c>
      <c r="C23" s="1" t="s">
        <v>869</v>
      </c>
    </row>
    <row r="24" spans="1:4">
      <c r="A24" s="1" t="s">
        <v>837</v>
      </c>
      <c r="B24" s="1" t="s">
        <v>847</v>
      </c>
      <c r="C24" s="1" t="s">
        <v>870</v>
      </c>
    </row>
    <row r="25" spans="1:4">
      <c r="A25" s="1" t="s">
        <v>838</v>
      </c>
      <c r="B25" s="1" t="s">
        <v>839</v>
      </c>
      <c r="C25" s="1" t="s">
        <v>871</v>
      </c>
    </row>
    <row r="26" spans="1:4">
      <c r="A26" s="1" t="s">
        <v>841</v>
      </c>
      <c r="B26" s="1" t="s">
        <v>851</v>
      </c>
      <c r="C26" s="1" t="s">
        <v>872</v>
      </c>
    </row>
    <row r="27" spans="1:4">
      <c r="A27" s="1" t="s">
        <v>842</v>
      </c>
      <c r="B27" s="1" t="s">
        <v>849</v>
      </c>
      <c r="C27" s="1" t="s">
        <v>873</v>
      </c>
    </row>
    <row r="28" spans="1:4">
      <c r="A28" s="1" t="s">
        <v>843</v>
      </c>
      <c r="B28" s="1" t="s">
        <v>850</v>
      </c>
      <c r="C28" s="1" t="s">
        <v>874</v>
      </c>
    </row>
    <row r="29" spans="1:4">
      <c r="A29" s="1" t="s">
        <v>844</v>
      </c>
    </row>
    <row r="30" spans="1:4">
      <c r="A30" s="1" t="s">
        <v>845</v>
      </c>
    </row>
    <row r="31" spans="1:4">
      <c r="A31" s="1" t="s">
        <v>846</v>
      </c>
    </row>
    <row r="36" spans="1:8">
      <c r="A36" s="1" t="s">
        <v>43</v>
      </c>
    </row>
    <row r="37" spans="1:8">
      <c r="A37" s="1">
        <v>0</v>
      </c>
      <c r="B37" s="1" t="str">
        <f>F37</f>
        <v>Not my people</v>
      </c>
      <c r="C37" s="1" t="str">
        <f>H37</f>
        <v>Nicht meine Leute</v>
      </c>
      <c r="D37" s="1" t="s">
        <v>830</v>
      </c>
      <c r="F37" s="1" t="s">
        <v>780</v>
      </c>
      <c r="G37" s="1" t="s">
        <v>390</v>
      </c>
      <c r="H37" s="1" t="s">
        <v>796</v>
      </c>
    </row>
    <row r="38" spans="1:8">
      <c r="A38" s="1">
        <v>1</v>
      </c>
      <c r="B38" s="1" t="str">
        <f t="shared" ref="B38:B40" si="0">F38</f>
        <v>Mixed</v>
      </c>
      <c r="C38" s="1" t="str">
        <f t="shared" ref="C38:C40" si="1">H38</f>
        <v>Gemischt</v>
      </c>
      <c r="D38" s="1" t="s">
        <v>831</v>
      </c>
      <c r="F38" s="1" t="s">
        <v>761</v>
      </c>
      <c r="G38" s="1" t="s">
        <v>391</v>
      </c>
      <c r="H38" s="1" t="s">
        <v>797</v>
      </c>
    </row>
    <row r="39" spans="1:8">
      <c r="A39" s="1">
        <v>2</v>
      </c>
      <c r="B39" s="1" t="str">
        <f t="shared" si="0"/>
        <v>Good</v>
      </c>
      <c r="C39" s="1" t="str">
        <f t="shared" si="1"/>
        <v>Gut</v>
      </c>
      <c r="D39" s="1" t="s">
        <v>832</v>
      </c>
      <c r="F39" s="1" t="s">
        <v>762</v>
      </c>
      <c r="G39" s="1" t="s">
        <v>392</v>
      </c>
      <c r="H39" s="1" t="s">
        <v>798</v>
      </c>
    </row>
    <row r="40" spans="1:8">
      <c r="A40" s="1">
        <v>3</v>
      </c>
      <c r="B40" s="1" t="str">
        <f t="shared" si="0"/>
        <v>Strong</v>
      </c>
      <c r="C40" s="1" t="str">
        <f t="shared" si="1"/>
        <v>Stark</v>
      </c>
      <c r="D40" s="1" t="s">
        <v>833</v>
      </c>
      <c r="F40" s="1" t="s">
        <v>763</v>
      </c>
      <c r="G40" s="1" t="s">
        <v>393</v>
      </c>
      <c r="H40" s="1" t="s">
        <v>799</v>
      </c>
    </row>
    <row r="43" spans="1:8">
      <c r="A43" s="1" t="s">
        <v>1374</v>
      </c>
    </row>
    <row r="44" spans="1:8">
      <c r="A44" s="1">
        <v>0</v>
      </c>
      <c r="B44" s="1" t="str">
        <f>F44</f>
        <v>Closed</v>
      </c>
      <c r="C44" s="1" t="str">
        <f>H44</f>
        <v>Geschlossen</v>
      </c>
      <c r="D44" s="1" t="s">
        <v>830</v>
      </c>
      <c r="F44" s="1" t="s">
        <v>764</v>
      </c>
      <c r="G44" s="1" t="s">
        <v>386</v>
      </c>
      <c r="H44" s="1" t="s">
        <v>800</v>
      </c>
    </row>
    <row r="45" spans="1:8">
      <c r="A45" s="1">
        <v>1</v>
      </c>
      <c r="B45" s="1" t="str">
        <f t="shared" ref="B45:B47" si="2">F45</f>
        <v>Patchy</v>
      </c>
      <c r="C45" s="1" t="str">
        <f t="shared" ref="C45:C47" si="3">H45</f>
        <v>Lückenhaft</v>
      </c>
      <c r="D45" s="1" t="s">
        <v>831</v>
      </c>
      <c r="F45" s="1" t="s">
        <v>765</v>
      </c>
      <c r="G45" s="1" t="s">
        <v>387</v>
      </c>
      <c r="H45" s="1" t="s">
        <v>801</v>
      </c>
    </row>
    <row r="46" spans="1:8">
      <c r="A46" s="1">
        <v>2</v>
      </c>
      <c r="B46" s="1" t="str">
        <f t="shared" si="2"/>
        <v>Clear</v>
      </c>
      <c r="C46" s="1" t="str">
        <f t="shared" si="3"/>
        <v>Klar</v>
      </c>
      <c r="D46" s="1" t="s">
        <v>832</v>
      </c>
      <c r="F46" s="1" t="s">
        <v>766</v>
      </c>
      <c r="G46" s="1" t="s">
        <v>388</v>
      </c>
      <c r="H46" s="1" t="s">
        <v>802</v>
      </c>
    </row>
    <row r="47" spans="1:8">
      <c r="A47" s="1">
        <v>3</v>
      </c>
      <c r="B47" s="1" t="str">
        <f t="shared" si="2"/>
        <v>Warm&amp;Guided</v>
      </c>
      <c r="C47" s="1" t="str">
        <f t="shared" si="3"/>
        <v>Warm &amp; angeleitet</v>
      </c>
      <c r="D47" s="1" t="s">
        <v>833</v>
      </c>
      <c r="F47" s="1" t="s">
        <v>767</v>
      </c>
      <c r="G47" s="1" t="s">
        <v>389</v>
      </c>
      <c r="H47" s="1" t="s">
        <v>803</v>
      </c>
    </row>
    <row r="50" spans="1:8">
      <c r="A50" s="1" t="s">
        <v>382</v>
      </c>
    </row>
    <row r="51" spans="1:8">
      <c r="A51" s="1">
        <v>0</v>
      </c>
      <c r="B51" s="1" t="str">
        <f>F51</f>
        <v>Closed</v>
      </c>
      <c r="C51" s="1" t="str">
        <f>H51</f>
        <v>Geschlossen</v>
      </c>
      <c r="D51" s="1" t="s">
        <v>830</v>
      </c>
      <c r="F51" s="1" t="s">
        <v>764</v>
      </c>
      <c r="G51" s="1" t="s">
        <v>386</v>
      </c>
      <c r="H51" s="1" t="s">
        <v>800</v>
      </c>
    </row>
    <row r="52" spans="1:8">
      <c r="A52" s="1">
        <v>1</v>
      </c>
      <c r="B52" s="1" t="str">
        <f t="shared" ref="B52:B54" si="4">F52</f>
        <v>Patchy</v>
      </c>
      <c r="C52" s="1" t="str">
        <f t="shared" ref="C52:C54" si="5">H52</f>
        <v>Lückenhaft</v>
      </c>
      <c r="D52" s="1" t="s">
        <v>831</v>
      </c>
      <c r="F52" s="1" t="s">
        <v>765</v>
      </c>
      <c r="G52" s="1" t="s">
        <v>387</v>
      </c>
      <c r="H52" s="1" t="s">
        <v>801</v>
      </c>
    </row>
    <row r="53" spans="1:8">
      <c r="A53" s="1">
        <v>2</v>
      </c>
      <c r="B53" s="1" t="str">
        <f t="shared" si="4"/>
        <v>Clear</v>
      </c>
      <c r="C53" s="1" t="str">
        <f t="shared" si="5"/>
        <v>Klar</v>
      </c>
      <c r="D53" s="1" t="s">
        <v>832</v>
      </c>
      <c r="F53" s="1" t="s">
        <v>766</v>
      </c>
      <c r="G53" s="1" t="s">
        <v>388</v>
      </c>
      <c r="H53" s="1" t="s">
        <v>802</v>
      </c>
    </row>
    <row r="54" spans="1:8">
      <c r="A54" s="1">
        <v>3</v>
      </c>
      <c r="B54" s="1" t="str">
        <f t="shared" si="4"/>
        <v>Warm&amp;Guided</v>
      </c>
      <c r="C54" s="1" t="str">
        <f t="shared" si="5"/>
        <v>Warm &amp; angeleitet</v>
      </c>
      <c r="D54" s="1" t="s">
        <v>833</v>
      </c>
      <c r="F54" s="1" t="s">
        <v>767</v>
      </c>
      <c r="G54" s="1" t="s">
        <v>389</v>
      </c>
      <c r="H54" s="1" t="s">
        <v>803</v>
      </c>
    </row>
    <row r="58" spans="1:8">
      <c r="A58" s="1" t="s">
        <v>383</v>
      </c>
    </row>
    <row r="59" spans="1:8">
      <c r="A59" s="1">
        <v>0</v>
      </c>
      <c r="B59" s="1" t="str">
        <f>F59</f>
        <v>Sporadic</v>
      </c>
      <c r="C59" s="1" t="str">
        <f>H59</f>
        <v>Sporadisch</v>
      </c>
      <c r="D59" s="1" t="s">
        <v>830</v>
      </c>
      <c r="F59" s="1" t="s">
        <v>768</v>
      </c>
      <c r="G59" s="1" t="s">
        <v>394</v>
      </c>
      <c r="H59" s="1" t="s">
        <v>804</v>
      </c>
    </row>
    <row r="60" spans="1:8">
      <c r="A60" s="1">
        <v>1</v>
      </c>
      <c r="B60" s="1" t="str">
        <f t="shared" ref="B60:B62" si="6">F60</f>
        <v>Some repeats</v>
      </c>
      <c r="C60" s="1" t="str">
        <f t="shared" ref="C60:C62" si="7">H60</f>
        <v>Einige Wiederholungen</v>
      </c>
      <c r="D60" s="1" t="s">
        <v>831</v>
      </c>
      <c r="F60" s="1" t="s">
        <v>781</v>
      </c>
      <c r="G60" s="1" t="s">
        <v>395</v>
      </c>
      <c r="H60" s="1" t="s">
        <v>805</v>
      </c>
    </row>
    <row r="61" spans="1:8">
      <c r="A61" s="1">
        <v>2</v>
      </c>
      <c r="B61" s="1" t="str">
        <f t="shared" si="6"/>
        <v>Regular</v>
      </c>
      <c r="C61" s="1" t="str">
        <f t="shared" si="7"/>
        <v>Regelmäßig</v>
      </c>
      <c r="D61" s="1" t="s">
        <v>832</v>
      </c>
      <c r="F61" s="1" t="s">
        <v>769</v>
      </c>
      <c r="G61" s="1" t="s">
        <v>396</v>
      </c>
      <c r="H61" s="1" t="s">
        <v>806</v>
      </c>
    </row>
    <row r="62" spans="1:8">
      <c r="A62" s="1">
        <v>3</v>
      </c>
      <c r="B62" s="1" t="str">
        <f t="shared" si="6"/>
        <v>Many encounter opportunities</v>
      </c>
      <c r="C62" s="1" t="str">
        <f t="shared" si="7"/>
        <v>Viele Treffensgelegenheiten</v>
      </c>
      <c r="D62" s="1" t="s">
        <v>833</v>
      </c>
      <c r="F62" s="1" t="s">
        <v>1407</v>
      </c>
      <c r="G62" s="1" t="s">
        <v>397</v>
      </c>
      <c r="H62" s="1" t="s">
        <v>1406</v>
      </c>
    </row>
    <row r="66" spans="1:13">
      <c r="A66" s="1" t="s">
        <v>1393</v>
      </c>
      <c r="M66" s="32"/>
    </row>
    <row r="67" spans="1:13">
      <c r="A67" s="1">
        <v>0</v>
      </c>
      <c r="B67" s="1" t="str">
        <f>F67</f>
        <v>None</v>
      </c>
      <c r="C67" s="1" t="str">
        <f>H67</f>
        <v>Keine</v>
      </c>
      <c r="D67" s="1" t="s">
        <v>830</v>
      </c>
      <c r="F67" s="1" t="s">
        <v>770</v>
      </c>
      <c r="G67" s="1" t="s">
        <v>1401</v>
      </c>
      <c r="H67" s="1" t="s">
        <v>635</v>
      </c>
      <c r="M67" s="32"/>
    </row>
    <row r="68" spans="1:13">
      <c r="A68" s="1">
        <v>1</v>
      </c>
      <c r="B68" s="1" t="str">
        <f t="shared" ref="B68:B70" si="8">F68</f>
        <v>Casual Contributor</v>
      </c>
      <c r="C68" s="1" t="str">
        <f t="shared" ref="C68:C70" si="9">H68</f>
        <v>Gelegentlicher Mitwirkender</v>
      </c>
      <c r="D68" s="1" t="s">
        <v>831</v>
      </c>
      <c r="F68" s="1" t="s">
        <v>1396</v>
      </c>
      <c r="G68" s="1" t="s">
        <v>1402</v>
      </c>
      <c r="H68" s="1" t="s">
        <v>1403</v>
      </c>
      <c r="M68"/>
    </row>
    <row r="69" spans="1:13">
      <c r="A69" s="1">
        <v>2</v>
      </c>
      <c r="B69" s="1" t="str">
        <f t="shared" si="8"/>
        <v>Active Member</v>
      </c>
      <c r="C69" s="1" t="str">
        <f t="shared" si="9"/>
        <v>Aktives Mitglied</v>
      </c>
      <c r="D69" s="1" t="s">
        <v>832</v>
      </c>
      <c r="F69" s="1" t="s">
        <v>1397</v>
      </c>
      <c r="G69" s="1" t="s">
        <v>1398</v>
      </c>
      <c r="H69" s="1" t="s">
        <v>1404</v>
      </c>
      <c r="M69"/>
    </row>
    <row r="70" spans="1:13">
      <c r="A70" s="1">
        <v>3</v>
      </c>
      <c r="B70" s="1" t="str">
        <f t="shared" si="8"/>
        <v>Core Shaper</v>
      </c>
      <c r="C70" s="1" t="str">
        <f t="shared" si="9"/>
        <v>Kerngestalter</v>
      </c>
      <c r="D70" s="1" t="s">
        <v>833</v>
      </c>
      <c r="F70" s="1" t="s">
        <v>1399</v>
      </c>
      <c r="G70" s="1" t="s">
        <v>1400</v>
      </c>
      <c r="H70" s="1" t="s">
        <v>1405</v>
      </c>
    </row>
    <row r="74" spans="1:13">
      <c r="A74" s="1" t="s">
        <v>47</v>
      </c>
    </row>
    <row r="75" spans="1:13">
      <c r="A75" s="1">
        <v>0</v>
      </c>
      <c r="B75" s="1" t="str">
        <f>F75</f>
        <v>Excluding</v>
      </c>
      <c r="C75" s="1" t="str">
        <f>H75</f>
        <v>Ausgrenzend</v>
      </c>
      <c r="D75" s="1" t="s">
        <v>830</v>
      </c>
      <c r="F75" s="1" t="s">
        <v>771</v>
      </c>
      <c r="G75" s="1" t="s">
        <v>398</v>
      </c>
      <c r="H75" s="1" t="s">
        <v>807</v>
      </c>
    </row>
    <row r="76" spans="1:13">
      <c r="A76" s="1">
        <v>1</v>
      </c>
      <c r="B76" s="1" t="str">
        <f t="shared" ref="B76:B78" si="10">F76</f>
        <v>Uneven</v>
      </c>
      <c r="C76" s="1" t="str">
        <f t="shared" ref="C76:C78" si="11">H76</f>
        <v>Unausgewogen</v>
      </c>
      <c r="D76" s="1" t="s">
        <v>831</v>
      </c>
      <c r="F76" s="1" t="s">
        <v>772</v>
      </c>
      <c r="G76" s="1" t="s">
        <v>399</v>
      </c>
      <c r="H76" s="1" t="s">
        <v>808</v>
      </c>
    </row>
    <row r="77" spans="1:13">
      <c r="A77" s="1">
        <v>2</v>
      </c>
      <c r="B77" s="1" t="str">
        <f t="shared" si="10"/>
        <v>Fair&amp;open</v>
      </c>
      <c r="C77" s="1" t="str">
        <f t="shared" si="11"/>
        <v>Fair &amp; offen</v>
      </c>
      <c r="D77" s="1" t="s">
        <v>832</v>
      </c>
      <c r="F77" s="1" t="s">
        <v>773</v>
      </c>
      <c r="G77" s="1" t="s">
        <v>400</v>
      </c>
      <c r="H77" s="1" t="s">
        <v>809</v>
      </c>
    </row>
    <row r="78" spans="1:13">
      <c r="A78" s="1">
        <v>3</v>
      </c>
      <c r="B78" s="1" t="str">
        <f t="shared" si="10"/>
        <v>Bridging mix</v>
      </c>
      <c r="C78" s="1" t="str">
        <f t="shared" si="11"/>
        <v>Brückenbildender Mix</v>
      </c>
      <c r="D78" s="1" t="s">
        <v>833</v>
      </c>
      <c r="F78" s="1" t="s">
        <v>782</v>
      </c>
      <c r="G78" s="1" t="s">
        <v>401</v>
      </c>
      <c r="H78" s="1" t="s">
        <v>810</v>
      </c>
    </row>
    <row r="82" spans="1:8">
      <c r="A82" s="1" t="s">
        <v>384</v>
      </c>
    </row>
    <row r="83" spans="1:8">
      <c r="A83" s="1">
        <v>0</v>
      </c>
      <c r="B83" s="1" t="str">
        <f>F83</f>
        <v>Not started</v>
      </c>
      <c r="C83" s="1" t="str">
        <f>H83</f>
        <v>Nicht begonnen</v>
      </c>
      <c r="D83" s="1" t="s">
        <v>830</v>
      </c>
      <c r="F83" s="1" t="s">
        <v>783</v>
      </c>
      <c r="G83" s="1" t="s">
        <v>402</v>
      </c>
      <c r="H83" s="1" t="s">
        <v>811</v>
      </c>
    </row>
    <row r="84" spans="1:8">
      <c r="A84" s="1">
        <v>1</v>
      </c>
      <c r="B84" s="1" t="str">
        <f t="shared" ref="B84:B86" si="12">F84</f>
        <v>Sampling</v>
      </c>
      <c r="C84" s="1" t="str">
        <f t="shared" ref="C84:C86" si="13">H84</f>
        <v>Ausprobieren</v>
      </c>
      <c r="D84" s="1" t="s">
        <v>831</v>
      </c>
      <c r="F84" s="1" t="s">
        <v>774</v>
      </c>
      <c r="G84" s="1" t="s">
        <v>403</v>
      </c>
      <c r="H84" s="1" t="s">
        <v>812</v>
      </c>
    </row>
    <row r="85" spans="1:8">
      <c r="A85" s="1">
        <v>2</v>
      </c>
      <c r="B85" s="1" t="str">
        <f t="shared" si="12"/>
        <v>Nearly there</v>
      </c>
      <c r="C85" s="1" t="str">
        <f t="shared" si="13"/>
        <v>Fast geschafft</v>
      </c>
      <c r="D85" s="1" t="s">
        <v>832</v>
      </c>
      <c r="F85" s="1" t="s">
        <v>784</v>
      </c>
      <c r="G85" s="1" t="s">
        <v>404</v>
      </c>
      <c r="H85" s="1" t="s">
        <v>813</v>
      </c>
    </row>
    <row r="86" spans="1:8">
      <c r="A86" s="1">
        <v>3</v>
      </c>
      <c r="B86" s="1" t="str">
        <f t="shared" si="12"/>
        <v>Completed</v>
      </c>
      <c r="C86" s="1" t="str">
        <f t="shared" si="13"/>
        <v>Abgeschlossen</v>
      </c>
      <c r="D86" s="1" t="s">
        <v>833</v>
      </c>
      <c r="F86" s="1" t="s">
        <v>775</v>
      </c>
      <c r="G86" s="1" t="s">
        <v>405</v>
      </c>
      <c r="H86" s="1" t="s">
        <v>814</v>
      </c>
    </row>
    <row r="90" spans="1:8">
      <c r="A90" s="1" t="s">
        <v>49</v>
      </c>
    </row>
    <row r="91" spans="1:8">
      <c r="A91" s="1">
        <v>0</v>
      </c>
      <c r="B91" s="1" t="str">
        <f>F91</f>
        <v>Decline for now</v>
      </c>
      <c r="C91" s="1" t="str">
        <f>H91</f>
        <v>Vorerst ablehnen</v>
      </c>
      <c r="D91" s="1" t="s">
        <v>830</v>
      </c>
      <c r="F91" s="1" t="s">
        <v>785</v>
      </c>
      <c r="H91" s="1" t="s">
        <v>815</v>
      </c>
    </row>
    <row r="92" spans="1:8">
      <c r="A92" s="1">
        <v>1</v>
      </c>
      <c r="B92" s="1" t="str">
        <f t="shared" ref="B92:B94" si="14">F92</f>
        <v>Keep sampling</v>
      </c>
      <c r="C92" s="1" t="str">
        <f t="shared" ref="C92:C94" si="15">H92</f>
        <v>Weiter ausprobieren</v>
      </c>
      <c r="D92" s="1" t="s">
        <v>831</v>
      </c>
      <c r="F92" s="1" t="s">
        <v>786</v>
      </c>
      <c r="H92" s="1" t="s">
        <v>816</v>
      </c>
    </row>
    <row r="93" spans="1:8">
      <c r="A93" s="1">
        <v>2</v>
      </c>
      <c r="B93" s="1" t="str">
        <f t="shared" si="14"/>
        <v>Light join (show up sometimes)</v>
      </c>
      <c r="C93" s="1" t="str">
        <f t="shared" si="15"/>
        <v>Lockerer Beitritt (manchmal dabei sein)</v>
      </c>
      <c r="D93" s="1" t="s">
        <v>832</v>
      </c>
      <c r="F93" s="1" t="s">
        <v>787</v>
      </c>
      <c r="H93" s="1" t="s">
        <v>817</v>
      </c>
    </row>
    <row r="94" spans="1:8">
      <c r="A94" s="1">
        <v>3</v>
      </c>
      <c r="B94" s="1" t="str">
        <f t="shared" si="14"/>
        <v>Join (make a simple commitment)</v>
      </c>
      <c r="C94" s="1" t="str">
        <f t="shared" si="15"/>
        <v>Beitreten (eine einfache Zusage geben)</v>
      </c>
      <c r="D94" s="1" t="s">
        <v>833</v>
      </c>
      <c r="F94" s="1" t="s">
        <v>788</v>
      </c>
      <c r="H94" s="1" t="s">
        <v>818</v>
      </c>
    </row>
    <row r="98" spans="1:8">
      <c r="A98" s="1" t="s">
        <v>385</v>
      </c>
    </row>
    <row r="99" spans="1:8">
      <c r="A99" s="1">
        <v>0</v>
      </c>
      <c r="B99" s="1" t="str">
        <f>F99</f>
        <v>None</v>
      </c>
      <c r="C99" s="1" t="str">
        <f>H99</f>
        <v>Keine</v>
      </c>
      <c r="D99" s="1" t="s">
        <v>830</v>
      </c>
      <c r="F99" s="1" t="s">
        <v>770</v>
      </c>
      <c r="H99" s="1" t="s">
        <v>635</v>
      </c>
    </row>
    <row r="100" spans="1:8">
      <c r="A100" s="1">
        <v>1</v>
      </c>
      <c r="B100" s="1" t="str">
        <f t="shared" ref="B100:B102" si="16">F100</f>
        <v>Occasional (monthly-ish)</v>
      </c>
      <c r="C100" s="1" t="str">
        <f t="shared" ref="C100:C102" si="17">H100</f>
        <v>Gelegentlich (etwa monatlich)</v>
      </c>
      <c r="D100" s="1" t="s">
        <v>831</v>
      </c>
      <c r="F100" s="1" t="s">
        <v>789</v>
      </c>
      <c r="H100" s="1" t="s">
        <v>819</v>
      </c>
    </row>
    <row r="101" spans="1:8">
      <c r="A101" s="1">
        <v>2</v>
      </c>
      <c r="B101" s="1" t="str">
        <f t="shared" si="16"/>
        <v>Regular (most months)</v>
      </c>
      <c r="C101" s="1" t="str">
        <f t="shared" si="17"/>
        <v>Regelmäßig (in den meisten Monaten)</v>
      </c>
      <c r="D101" s="1" t="s">
        <v>832</v>
      </c>
      <c r="F101" s="1" t="s">
        <v>790</v>
      </c>
      <c r="H101" s="1" t="s">
        <v>820</v>
      </c>
    </row>
    <row r="102" spans="1:8">
      <c r="A102" s="1">
        <v>3</v>
      </c>
      <c r="B102" s="1" t="str">
        <f t="shared" si="16"/>
        <v>Weekly rhythm</v>
      </c>
      <c r="C102" s="1" t="str">
        <f t="shared" si="17"/>
        <v>Wöchentlicher Rhythmus</v>
      </c>
      <c r="D102" s="1" t="s">
        <v>833</v>
      </c>
      <c r="F102" s="1" t="s">
        <v>791</v>
      </c>
      <c r="H102" s="1" t="s">
        <v>821</v>
      </c>
    </row>
    <row r="106" spans="1:8">
      <c r="A106" s="1" t="s">
        <v>1377</v>
      </c>
    </row>
    <row r="107" spans="1:8">
      <c r="A107" s="1">
        <v>0</v>
      </c>
      <c r="B107" s="1" t="str">
        <f>F107</f>
        <v>Cautious</v>
      </c>
      <c r="C107" s="1" t="str">
        <f>H107</f>
        <v>Vorsichtig</v>
      </c>
      <c r="D107" s="1" t="s">
        <v>830</v>
      </c>
      <c r="F107" s="1" t="s">
        <v>1383</v>
      </c>
      <c r="G107" s="1" t="s">
        <v>1379</v>
      </c>
      <c r="H107" s="1" t="s">
        <v>1387</v>
      </c>
    </row>
    <row r="108" spans="1:8">
      <c r="A108" s="1">
        <v>1</v>
      </c>
      <c r="B108" s="1" t="str">
        <f t="shared" ref="B108:B110" si="18">F108</f>
        <v>Selective</v>
      </c>
      <c r="C108" s="1" t="str">
        <f t="shared" ref="C108:C110" si="19">H108</f>
        <v>Wählerisch</v>
      </c>
      <c r="D108" s="1" t="s">
        <v>831</v>
      </c>
      <c r="F108" s="1" t="s">
        <v>1384</v>
      </c>
      <c r="G108" s="1" t="s">
        <v>1380</v>
      </c>
      <c r="H108" s="1" t="s">
        <v>1388</v>
      </c>
    </row>
    <row r="109" spans="1:8">
      <c r="A109" s="1">
        <v>2</v>
      </c>
      <c r="B109" s="1" t="str">
        <f t="shared" si="18"/>
        <v>Mostly myself</v>
      </c>
      <c r="C109" s="1" t="str">
        <f t="shared" si="19"/>
        <v>Allgemein authentisch</v>
      </c>
      <c r="D109" s="1" t="s">
        <v>832</v>
      </c>
      <c r="F109" s="1" t="s">
        <v>1385</v>
      </c>
      <c r="G109" s="1" t="s">
        <v>1381</v>
      </c>
      <c r="H109" s="1" t="s">
        <v>1389</v>
      </c>
    </row>
    <row r="110" spans="1:8">
      <c r="A110" s="1">
        <v>3</v>
      </c>
      <c r="B110" s="1" t="str">
        <f t="shared" si="18"/>
        <v>Fully myself</v>
      </c>
      <c r="C110" s="1" t="str">
        <f t="shared" si="19"/>
        <v>Völlig ich selber</v>
      </c>
      <c r="D110" s="1" t="s">
        <v>833</v>
      </c>
      <c r="F110" s="1" t="s">
        <v>1386</v>
      </c>
      <c r="G110" s="1" t="s">
        <v>1382</v>
      </c>
      <c r="H110" s="1" t="s">
        <v>1390</v>
      </c>
    </row>
    <row r="114" spans="1:8">
      <c r="A114" s="1" t="s">
        <v>409</v>
      </c>
    </row>
    <row r="115" spans="1:8">
      <c r="A115" s="1">
        <v>0</v>
      </c>
      <c r="B115" s="1" t="str">
        <f>F115</f>
        <v>New</v>
      </c>
      <c r="C115" s="1" t="str">
        <f>H115</f>
        <v>Neu</v>
      </c>
      <c r="D115" s="1" t="s">
        <v>830</v>
      </c>
      <c r="F115" s="1" t="s">
        <v>776</v>
      </c>
      <c r="G115" s="1" t="s">
        <v>412</v>
      </c>
      <c r="H115" s="1" t="s">
        <v>822</v>
      </c>
    </row>
    <row r="116" spans="1:8">
      <c r="A116" s="1">
        <v>1</v>
      </c>
      <c r="B116" s="1" t="str">
        <f t="shared" ref="B116:B118" si="20">F116</f>
        <v>Settling</v>
      </c>
      <c r="C116" s="1" t="str">
        <f t="shared" ref="C116:C118" si="21">H116</f>
        <v>Im Einpendeln</v>
      </c>
      <c r="D116" s="1" t="s">
        <v>831</v>
      </c>
      <c r="F116" s="1" t="s">
        <v>777</v>
      </c>
      <c r="G116" s="1" t="s">
        <v>413</v>
      </c>
      <c r="H116" s="1" t="s">
        <v>823</v>
      </c>
    </row>
    <row r="117" spans="1:8">
      <c r="A117" s="1">
        <v>2</v>
      </c>
      <c r="B117" s="1" t="str">
        <f t="shared" si="20"/>
        <v>Established</v>
      </c>
      <c r="C117" s="1" t="str">
        <f t="shared" si="21"/>
        <v>Etabliert</v>
      </c>
      <c r="D117" s="1" t="s">
        <v>832</v>
      </c>
      <c r="F117" s="1" t="s">
        <v>778</v>
      </c>
      <c r="G117" s="1" t="s">
        <v>414</v>
      </c>
      <c r="H117" s="1" t="s">
        <v>824</v>
      </c>
    </row>
    <row r="118" spans="1:8">
      <c r="A118" s="1">
        <v>3</v>
      </c>
      <c r="B118" s="1" t="str">
        <f t="shared" si="20"/>
        <v>Anchor</v>
      </c>
      <c r="C118" s="1" t="str">
        <f t="shared" si="21"/>
        <v>Anker</v>
      </c>
      <c r="D118" s="1" t="s">
        <v>833</v>
      </c>
      <c r="F118" s="1" t="s">
        <v>779</v>
      </c>
      <c r="G118" s="1" t="s">
        <v>415</v>
      </c>
      <c r="H118" s="1" t="s">
        <v>825</v>
      </c>
    </row>
    <row r="122" spans="1:8">
      <c r="A122" s="1" t="s">
        <v>410</v>
      </c>
    </row>
    <row r="123" spans="1:8">
      <c r="A123" s="1">
        <v>0</v>
      </c>
      <c r="B123" s="1" t="str">
        <f>F123</f>
        <v>0 friends</v>
      </c>
      <c r="C123" s="1" t="str">
        <f>H123</f>
        <v>0 Freund*innen</v>
      </c>
      <c r="D123" s="1" t="s">
        <v>830</v>
      </c>
      <c r="F123" s="1" t="s">
        <v>792</v>
      </c>
      <c r="H123" s="1" t="s">
        <v>826</v>
      </c>
    </row>
    <row r="124" spans="1:8">
      <c r="A124" s="1">
        <v>1</v>
      </c>
      <c r="B124" s="1" t="str">
        <f t="shared" ref="B124:B126" si="22">F124</f>
        <v>1–2 friends</v>
      </c>
      <c r="C124" s="1" t="str">
        <f t="shared" ref="C124:C126" si="23">H124</f>
        <v>1–2 Freund*innen</v>
      </c>
      <c r="D124" s="1" t="s">
        <v>831</v>
      </c>
      <c r="F124" s="1" t="s">
        <v>793</v>
      </c>
      <c r="H124" s="1" t="s">
        <v>827</v>
      </c>
    </row>
    <row r="125" spans="1:8">
      <c r="A125" s="1">
        <v>2</v>
      </c>
      <c r="B125" s="1" t="str">
        <f t="shared" si="22"/>
        <v>3–5 friends</v>
      </c>
      <c r="C125" s="1" t="str">
        <f t="shared" si="23"/>
        <v>3–5 Freund*innen</v>
      </c>
      <c r="D125" s="1" t="s">
        <v>832</v>
      </c>
      <c r="F125" s="1" t="s">
        <v>794</v>
      </c>
      <c r="H125" s="1" t="s">
        <v>828</v>
      </c>
    </row>
    <row r="126" spans="1:8">
      <c r="A126" s="1">
        <v>3</v>
      </c>
      <c r="B126" s="1" t="str">
        <f t="shared" si="22"/>
        <v>6+ friends</v>
      </c>
      <c r="C126" s="1" t="str">
        <f t="shared" si="23"/>
        <v>6+ Freund*innen</v>
      </c>
      <c r="D126" s="1" t="s">
        <v>833</v>
      </c>
      <c r="F126" s="1" t="s">
        <v>795</v>
      </c>
      <c r="H126" s="1" t="s">
        <v>829</v>
      </c>
    </row>
  </sheetData>
  <phoneticPr fontId="2" type="noConversion"/>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C7DA9-D1B7-40D0-BCE0-E844F3069126}">
  <dimension ref="A4:I360"/>
  <sheetViews>
    <sheetView workbookViewId="0"/>
  </sheetViews>
  <sheetFormatPr defaultRowHeight="14.4"/>
  <cols>
    <col min="2" max="2" width="35" customWidth="1"/>
    <col min="3" max="3" width="35.6640625" customWidth="1"/>
    <col min="6" max="6" width="32" customWidth="1"/>
  </cols>
  <sheetData>
    <row r="4" spans="1:4">
      <c r="A4" t="s">
        <v>2392</v>
      </c>
    </row>
    <row r="5" spans="1:4">
      <c r="A5" t="s">
        <v>2391</v>
      </c>
      <c r="B5" t="s">
        <v>2390</v>
      </c>
      <c r="C5" t="s">
        <v>2398</v>
      </c>
      <c r="D5" s="1" t="s">
        <v>830</v>
      </c>
    </row>
    <row r="6" spans="1:4">
      <c r="A6" t="s">
        <v>2393</v>
      </c>
      <c r="B6" t="s">
        <v>1042</v>
      </c>
      <c r="C6" t="s">
        <v>2399</v>
      </c>
      <c r="D6" s="1" t="s">
        <v>831</v>
      </c>
    </row>
    <row r="7" spans="1:4">
      <c r="A7" t="s">
        <v>2389</v>
      </c>
      <c r="B7" t="s">
        <v>1034</v>
      </c>
      <c r="C7" t="s">
        <v>2400</v>
      </c>
      <c r="D7" s="1" t="s">
        <v>832</v>
      </c>
    </row>
    <row r="8" spans="1:4">
      <c r="A8" t="s">
        <v>2382</v>
      </c>
      <c r="B8" t="s">
        <v>2394</v>
      </c>
      <c r="C8" t="s">
        <v>2401</v>
      </c>
      <c r="D8" s="1" t="s">
        <v>833</v>
      </c>
    </row>
    <row r="9" spans="1:4">
      <c r="A9" t="s">
        <v>2383</v>
      </c>
      <c r="B9" t="s">
        <v>2395</v>
      </c>
      <c r="C9" t="s">
        <v>2402</v>
      </c>
      <c r="D9" s="1" t="s">
        <v>1409</v>
      </c>
    </row>
    <row r="10" spans="1:4">
      <c r="A10" t="s">
        <v>2384</v>
      </c>
      <c r="B10" t="s">
        <v>2396</v>
      </c>
      <c r="C10" t="s">
        <v>2403</v>
      </c>
      <c r="D10" s="1" t="s">
        <v>1455</v>
      </c>
    </row>
    <row r="11" spans="1:4">
      <c r="A11" t="s">
        <v>2385</v>
      </c>
      <c r="B11" t="s">
        <v>2397</v>
      </c>
      <c r="C11" t="s">
        <v>2404</v>
      </c>
      <c r="D11" s="1" t="s">
        <v>1602</v>
      </c>
    </row>
    <row r="12" spans="1:4">
      <c r="A12" t="s">
        <v>2386</v>
      </c>
      <c r="B12" t="s">
        <v>1039</v>
      </c>
      <c r="C12" t="s">
        <v>2405</v>
      </c>
      <c r="D12" s="1" t="s">
        <v>1603</v>
      </c>
    </row>
    <row r="13" spans="1:4">
      <c r="A13" t="s">
        <v>2387</v>
      </c>
      <c r="B13" t="s">
        <v>1040</v>
      </c>
      <c r="C13" t="s">
        <v>2406</v>
      </c>
      <c r="D13" s="1" t="s">
        <v>1604</v>
      </c>
    </row>
    <row r="14" spans="1:4">
      <c r="A14" t="s">
        <v>2388</v>
      </c>
      <c r="B14" t="s">
        <v>1041</v>
      </c>
      <c r="C14" t="s">
        <v>2407</v>
      </c>
      <c r="D14" s="1" t="s">
        <v>1605</v>
      </c>
    </row>
    <row r="21" spans="1:9">
      <c r="B21" t="s">
        <v>487</v>
      </c>
      <c r="C21" t="s">
        <v>489</v>
      </c>
      <c r="D21" t="s">
        <v>491</v>
      </c>
    </row>
    <row r="22" spans="1:9">
      <c r="A22" t="s">
        <v>1560</v>
      </c>
      <c r="B22" s="1" t="str">
        <f>F22</f>
        <v>Primary</v>
      </c>
      <c r="C22" s="1" t="str">
        <f>H22</f>
        <v>Grundschule</v>
      </c>
      <c r="D22" s="1" t="s">
        <v>830</v>
      </c>
      <c r="F22" s="32" t="s">
        <v>1543</v>
      </c>
      <c r="G22" t="s">
        <v>1542</v>
      </c>
      <c r="H22" t="s">
        <v>1578</v>
      </c>
      <c r="I22" t="s">
        <v>1590</v>
      </c>
    </row>
    <row r="23" spans="1:9">
      <c r="A23" t="s">
        <v>1561</v>
      </c>
      <c r="B23" s="1" t="str">
        <f t="shared" ref="B23:B26" si="0">F23</f>
        <v xml:space="preserve">Lower Sec </v>
      </c>
      <c r="C23" s="1" t="str">
        <f t="shared" ref="C23:C26" si="1">H23</f>
        <v>Sekundarstufe I</v>
      </c>
      <c r="D23" s="1" t="s">
        <v>831</v>
      </c>
      <c r="F23" s="32" t="s">
        <v>1572</v>
      </c>
      <c r="G23" t="s">
        <v>1544</v>
      </c>
      <c r="H23" t="s">
        <v>1579</v>
      </c>
      <c r="I23" t="s">
        <v>1591</v>
      </c>
    </row>
    <row r="24" spans="1:9">
      <c r="A24" t="s">
        <v>1562</v>
      </c>
      <c r="B24" s="1" t="str">
        <f t="shared" si="0"/>
        <v xml:space="preserve">Upper Sec </v>
      </c>
      <c r="C24" s="1" t="str">
        <f t="shared" si="1"/>
        <v>Sekundarstufe II</v>
      </c>
      <c r="D24" s="1" t="s">
        <v>832</v>
      </c>
      <c r="F24" s="32" t="s">
        <v>1573</v>
      </c>
      <c r="G24" t="s">
        <v>1545</v>
      </c>
      <c r="H24" t="s">
        <v>1580</v>
      </c>
      <c r="I24" t="s">
        <v>1592</v>
      </c>
    </row>
    <row r="25" spans="1:9">
      <c r="A25" t="s">
        <v>1563</v>
      </c>
      <c r="B25" s="1" t="str">
        <f t="shared" si="0"/>
        <v>Transition</v>
      </c>
      <c r="C25" s="1" t="str">
        <f t="shared" si="1"/>
        <v>Übergangsphase</v>
      </c>
      <c r="D25" s="1" t="s">
        <v>833</v>
      </c>
      <c r="F25" s="32" t="s">
        <v>1547</v>
      </c>
      <c r="G25" t="s">
        <v>1546</v>
      </c>
      <c r="H25" t="s">
        <v>1581</v>
      </c>
      <c r="I25" t="s">
        <v>1593</v>
      </c>
    </row>
    <row r="26" spans="1:9">
      <c r="A26" t="s">
        <v>1564</v>
      </c>
      <c r="B26" s="1" t="str">
        <f t="shared" si="0"/>
        <v xml:space="preserve">Uni </v>
      </c>
      <c r="C26" s="1" t="str">
        <f t="shared" si="1"/>
        <v>Uni</v>
      </c>
      <c r="D26" s="1" t="s">
        <v>1409</v>
      </c>
      <c r="F26" s="32" t="s">
        <v>1549</v>
      </c>
      <c r="G26" t="s">
        <v>1548</v>
      </c>
      <c r="H26" t="s">
        <v>1582</v>
      </c>
      <c r="I26" t="s">
        <v>1594</v>
      </c>
    </row>
    <row r="27" spans="1:9">
      <c r="A27" t="s">
        <v>1565</v>
      </c>
      <c r="B27" s="1" t="str">
        <f t="shared" ref="B27:B33" si="2">F27</f>
        <v>Training</v>
      </c>
      <c r="C27" s="1" t="str">
        <f t="shared" ref="C27:C33" si="3">H27</f>
        <v>Ausbildung</v>
      </c>
      <c r="D27" s="1" t="s">
        <v>1455</v>
      </c>
      <c r="F27" s="32" t="s">
        <v>1559</v>
      </c>
      <c r="G27" t="s">
        <v>1558</v>
      </c>
      <c r="H27" t="s">
        <v>1583</v>
      </c>
      <c r="I27" t="s">
        <v>1595</v>
      </c>
    </row>
    <row r="28" spans="1:9">
      <c r="A28" t="s">
        <v>1566</v>
      </c>
      <c r="B28" s="1" t="str">
        <f t="shared" si="2"/>
        <v>First Job</v>
      </c>
      <c r="C28" s="1" t="str">
        <f t="shared" si="3"/>
        <v>Berufseinstieg</v>
      </c>
      <c r="D28" s="1" t="s">
        <v>1602</v>
      </c>
      <c r="F28" s="32" t="s">
        <v>1574</v>
      </c>
      <c r="G28" t="s">
        <v>1557</v>
      </c>
      <c r="H28" t="s">
        <v>1584</v>
      </c>
      <c r="I28" t="s">
        <v>1596</v>
      </c>
    </row>
    <row r="29" spans="1:9">
      <c r="A29" t="s">
        <v>1567</v>
      </c>
      <c r="B29" s="1" t="str">
        <f t="shared" si="2"/>
        <v>Career</v>
      </c>
      <c r="C29" s="1" t="str">
        <f t="shared" si="3"/>
        <v>Karriere</v>
      </c>
      <c r="D29" s="1" t="s">
        <v>1603</v>
      </c>
      <c r="F29" s="32" t="s">
        <v>1556</v>
      </c>
      <c r="G29" t="s">
        <v>1555</v>
      </c>
      <c r="H29" t="s">
        <v>1585</v>
      </c>
      <c r="I29" t="s">
        <v>1597</v>
      </c>
    </row>
    <row r="30" spans="1:9">
      <c r="A30" t="s">
        <v>1568</v>
      </c>
      <c r="B30" s="1" t="str">
        <f t="shared" si="2"/>
        <v>Career Pivot</v>
      </c>
      <c r="C30" s="1" t="str">
        <f t="shared" si="3"/>
        <v>Karrierewechsel</v>
      </c>
      <c r="D30" s="1" t="s">
        <v>1604</v>
      </c>
      <c r="F30" s="32" t="s">
        <v>1575</v>
      </c>
      <c r="G30" t="s">
        <v>1554</v>
      </c>
      <c r="H30" t="s">
        <v>1586</v>
      </c>
      <c r="I30" t="s">
        <v>1598</v>
      </c>
    </row>
    <row r="31" spans="1:9">
      <c r="A31" t="s">
        <v>1569</v>
      </c>
      <c r="B31" s="1" t="str">
        <f t="shared" si="2"/>
        <v>Family Build</v>
      </c>
      <c r="C31" s="1" t="str">
        <f t="shared" si="3"/>
        <v>Familiengründung</v>
      </c>
      <c r="D31" s="1" t="s">
        <v>1605</v>
      </c>
      <c r="F31" s="32" t="s">
        <v>1576</v>
      </c>
      <c r="G31" t="s">
        <v>1553</v>
      </c>
      <c r="H31" t="s">
        <v>1587</v>
      </c>
      <c r="I31" t="s">
        <v>1599</v>
      </c>
    </row>
    <row r="32" spans="1:9">
      <c r="A32" t="s">
        <v>1570</v>
      </c>
      <c r="B32" s="1" t="str">
        <f t="shared" si="2"/>
        <v>Caregiving</v>
      </c>
      <c r="C32" s="1" t="str">
        <f t="shared" si="3"/>
        <v>Pflegeverantwortung</v>
      </c>
      <c r="D32" s="1" t="s">
        <v>1606</v>
      </c>
      <c r="F32" s="32" t="s">
        <v>1552</v>
      </c>
      <c r="G32" t="s">
        <v>1551</v>
      </c>
      <c r="H32" t="s">
        <v>1588</v>
      </c>
      <c r="I32" t="s">
        <v>1600</v>
      </c>
    </row>
    <row r="33" spans="1:9">
      <c r="A33" t="s">
        <v>1571</v>
      </c>
      <c r="B33" s="1" t="str">
        <f t="shared" si="2"/>
        <v>Retire Early</v>
      </c>
      <c r="C33" s="1" t="str">
        <f t="shared" si="3"/>
        <v>Früher Ruhestand</v>
      </c>
      <c r="D33" s="1" t="s">
        <v>1607</v>
      </c>
      <c r="F33" s="32" t="s">
        <v>1577</v>
      </c>
      <c r="G33" t="s">
        <v>1550</v>
      </c>
      <c r="H33" t="s">
        <v>1589</v>
      </c>
      <c r="I33" t="s">
        <v>1601</v>
      </c>
    </row>
    <row r="38" spans="1:9">
      <c r="A38" t="s">
        <v>2369</v>
      </c>
      <c r="B38" t="s">
        <v>487</v>
      </c>
      <c r="C38" t="s">
        <v>489</v>
      </c>
      <c r="D38" t="s">
        <v>491</v>
      </c>
    </row>
    <row r="39" spans="1:9">
      <c r="A39">
        <v>0</v>
      </c>
      <c r="B39" s="1" t="str">
        <f>F39</f>
        <v>Well connected</v>
      </c>
      <c r="C39" s="1" t="str">
        <f>H39</f>
        <v>Gut verbunden</v>
      </c>
      <c r="D39" s="1" t="s">
        <v>830</v>
      </c>
      <c r="F39" t="s">
        <v>1611</v>
      </c>
      <c r="H39" t="s">
        <v>1616</v>
      </c>
    </row>
    <row r="40" spans="1:9">
      <c r="A40">
        <v>1</v>
      </c>
      <c r="B40" s="1" t="str">
        <f t="shared" ref="B40:B43" si="4">F40</f>
        <v>Mostly connected</v>
      </c>
      <c r="C40" s="1" t="str">
        <f t="shared" ref="C40:C43" si="5">H40</f>
        <v>Überwiegend verbunden</v>
      </c>
      <c r="D40" s="1" t="s">
        <v>831</v>
      </c>
      <c r="F40" t="s">
        <v>1612</v>
      </c>
      <c r="H40" t="s">
        <v>1617</v>
      </c>
    </row>
    <row r="41" spans="1:9">
      <c r="A41">
        <v>2</v>
      </c>
      <c r="B41" s="1" t="str">
        <f t="shared" si="4"/>
        <v>Intermittently lonely</v>
      </c>
      <c r="C41" s="1" t="str">
        <f t="shared" si="5"/>
        <v>Zeitweise einsam</v>
      </c>
      <c r="D41" s="1" t="s">
        <v>832</v>
      </c>
      <c r="F41" t="s">
        <v>1613</v>
      </c>
      <c r="H41" t="s">
        <v>1618</v>
      </c>
    </row>
    <row r="42" spans="1:9">
      <c r="A42">
        <v>3</v>
      </c>
      <c r="B42" s="1" t="str">
        <f t="shared" si="4"/>
        <v>Often lonely</v>
      </c>
      <c r="C42" s="1" t="str">
        <f t="shared" si="5"/>
        <v>Häufig einsam</v>
      </c>
      <c r="D42" s="1" t="s">
        <v>833</v>
      </c>
      <c r="F42" t="s">
        <v>1614</v>
      </c>
      <c r="H42" t="s">
        <v>1619</v>
      </c>
    </row>
    <row r="43" spans="1:9">
      <c r="A43">
        <v>4</v>
      </c>
      <c r="B43" s="1" t="str">
        <f t="shared" si="4"/>
        <v>Chronically lonely</v>
      </c>
      <c r="C43" s="1" t="str">
        <f t="shared" si="5"/>
        <v>Chronisch einsam</v>
      </c>
      <c r="D43" s="1" t="s">
        <v>1409</v>
      </c>
      <c r="F43" t="s">
        <v>1615</v>
      </c>
      <c r="H43" t="s">
        <v>1620</v>
      </c>
    </row>
    <row r="45" spans="1:9">
      <c r="A45" t="s">
        <v>2368</v>
      </c>
    </row>
    <row r="46" spans="1:9">
      <c r="A46">
        <v>0</v>
      </c>
      <c r="B46" s="1" t="str">
        <f>F46</f>
        <v>Chronically lonely</v>
      </c>
      <c r="C46" s="1" t="str">
        <f>H46</f>
        <v>Chronisch einsam</v>
      </c>
      <c r="D46" s="1" t="s">
        <v>830</v>
      </c>
      <c r="F46" t="s">
        <v>1615</v>
      </c>
      <c r="H46" t="s">
        <v>1620</v>
      </c>
    </row>
    <row r="47" spans="1:9">
      <c r="A47">
        <v>1</v>
      </c>
      <c r="B47" s="1" t="str">
        <f t="shared" ref="B47:B50" si="6">F47</f>
        <v>Often lonely</v>
      </c>
      <c r="C47" s="1" t="str">
        <f t="shared" ref="C47:C50" si="7">H47</f>
        <v>Häufig einsam</v>
      </c>
      <c r="D47" s="1" t="s">
        <v>831</v>
      </c>
      <c r="F47" t="s">
        <v>1614</v>
      </c>
      <c r="H47" t="s">
        <v>1619</v>
      </c>
    </row>
    <row r="48" spans="1:9">
      <c r="A48">
        <v>2</v>
      </c>
      <c r="B48" s="1" t="str">
        <f t="shared" si="6"/>
        <v>Intermittently lonely</v>
      </c>
      <c r="C48" s="1" t="str">
        <f t="shared" si="7"/>
        <v>Zeitweise einsam</v>
      </c>
      <c r="D48" s="1" t="s">
        <v>832</v>
      </c>
      <c r="F48" t="s">
        <v>1613</v>
      </c>
      <c r="H48" t="s">
        <v>1618</v>
      </c>
    </row>
    <row r="49" spans="1:8">
      <c r="A49">
        <v>3</v>
      </c>
      <c r="B49" s="1" t="str">
        <f t="shared" si="6"/>
        <v>Mostly connected</v>
      </c>
      <c r="C49" s="1" t="str">
        <f t="shared" si="7"/>
        <v>Überwiegend verbunden</v>
      </c>
      <c r="D49" s="1" t="s">
        <v>833</v>
      </c>
      <c r="F49" t="s">
        <v>1612</v>
      </c>
      <c r="H49" t="s">
        <v>1617</v>
      </c>
    </row>
    <row r="50" spans="1:8">
      <c r="A50">
        <v>4</v>
      </c>
      <c r="B50" s="1" t="str">
        <f t="shared" si="6"/>
        <v>Well connected</v>
      </c>
      <c r="C50" s="1" t="str">
        <f t="shared" si="7"/>
        <v>Gut verbunden</v>
      </c>
      <c r="D50" s="1" t="s">
        <v>1409</v>
      </c>
      <c r="F50" t="s">
        <v>1611</v>
      </c>
      <c r="H50" t="s">
        <v>1616</v>
      </c>
    </row>
    <row r="53" spans="1:8">
      <c r="A53" t="s">
        <v>2370</v>
      </c>
    </row>
    <row r="54" spans="1:8">
      <c r="A54">
        <v>0</v>
      </c>
      <c r="B54" s="1" t="str">
        <f>F54</f>
        <v>No change</v>
      </c>
      <c r="C54" s="1" t="str">
        <f>H54</f>
        <v>Keine Veränderung</v>
      </c>
      <c r="D54" s="1" t="s">
        <v>830</v>
      </c>
      <c r="F54" t="s">
        <v>2371</v>
      </c>
      <c r="H54" t="s">
        <v>2376</v>
      </c>
    </row>
    <row r="55" spans="1:8">
      <c r="A55">
        <v>1</v>
      </c>
      <c r="B55" s="1" t="str">
        <f t="shared" ref="B55:B58" si="8">F55</f>
        <v>Some reshuffle (25%)</v>
      </c>
      <c r="C55" s="1" t="str">
        <f t="shared" ref="C55:C58" si="9">H55</f>
        <v>Etwas Umstellung (25 %)</v>
      </c>
      <c r="D55" s="1" t="s">
        <v>831</v>
      </c>
      <c r="F55" t="s">
        <v>2372</v>
      </c>
      <c r="H55" t="s">
        <v>2377</v>
      </c>
    </row>
    <row r="56" spans="1:8">
      <c r="A56">
        <v>2</v>
      </c>
      <c r="B56" s="1" t="str">
        <f t="shared" si="8"/>
        <v>Moderate change (50%), institution change</v>
      </c>
      <c r="C56" s="1" t="str">
        <f t="shared" si="9"/>
        <v>Mäßige Veränderung (50 %), Institutionswechsel</v>
      </c>
      <c r="D56" s="1" t="s">
        <v>832</v>
      </c>
      <c r="F56" t="s">
        <v>2373</v>
      </c>
      <c r="H56" t="s">
        <v>2378</v>
      </c>
    </row>
    <row r="57" spans="1:8">
      <c r="A57">
        <v>3</v>
      </c>
      <c r="B57" s="1" t="str">
        <f t="shared" si="8"/>
        <v>Major change (75%), institution change, city change</v>
      </c>
      <c r="C57" s="1" t="str">
        <f t="shared" si="9"/>
        <v>Größere Veränderung (75 %), Institutionswechsel, Stadtwechsel</v>
      </c>
      <c r="D57" s="1" t="s">
        <v>833</v>
      </c>
      <c r="F57" t="s">
        <v>2374</v>
      </c>
      <c r="H57" t="s">
        <v>2379</v>
      </c>
    </row>
    <row r="58" spans="1:8">
      <c r="A58">
        <v>4</v>
      </c>
      <c r="B58" s="1" t="str">
        <f t="shared" si="8"/>
        <v>Full reset (100% change of local contacts)</v>
      </c>
      <c r="C58" s="1" t="str">
        <f t="shared" si="9"/>
        <v>Voller Neustart (100 % Wechsel der lokalen Kontakte)</v>
      </c>
      <c r="D58" s="1" t="s">
        <v>1409</v>
      </c>
      <c r="F58" t="s">
        <v>2375</v>
      </c>
      <c r="H58" t="s">
        <v>2380</v>
      </c>
    </row>
    <row r="93" spans="3:6" ht="15" thickBot="1"/>
    <row r="94" spans="3:6" ht="15.6" thickBot="1">
      <c r="C94" s="51" t="s">
        <v>1662</v>
      </c>
      <c r="D94" s="51" t="s">
        <v>1661</v>
      </c>
      <c r="E94" s="51">
        <v>840</v>
      </c>
      <c r="F94" s="51" t="s">
        <v>1660</v>
      </c>
    </row>
    <row r="95" spans="3:6" ht="45.6" thickBot="1">
      <c r="C95" s="51" t="s">
        <v>1668</v>
      </c>
      <c r="D95" s="51" t="s">
        <v>1667</v>
      </c>
      <c r="E95" s="51">
        <v>826</v>
      </c>
      <c r="F95" s="51" t="s">
        <v>1666</v>
      </c>
    </row>
    <row r="96" spans="3:6" ht="15.6" thickBot="1">
      <c r="C96" s="51" t="s">
        <v>2232</v>
      </c>
      <c r="D96" s="51" t="s">
        <v>2231</v>
      </c>
      <c r="E96" s="51">
        <v>156</v>
      </c>
      <c r="F96" s="51" t="s">
        <v>2230</v>
      </c>
    </row>
    <row r="97" spans="3:6" ht="15.6" thickBot="1">
      <c r="C97" s="51" t="s">
        <v>2274</v>
      </c>
      <c r="D97" s="51" t="s">
        <v>2273</v>
      </c>
      <c r="E97" s="51">
        <v>76</v>
      </c>
      <c r="F97" s="51" t="s">
        <v>2272</v>
      </c>
    </row>
    <row r="98" spans="3:6" ht="15.6" thickBot="1">
      <c r="C98" s="51" t="s">
        <v>2328</v>
      </c>
      <c r="D98" s="51" t="s">
        <v>2327</v>
      </c>
      <c r="E98" s="51">
        <v>36</v>
      </c>
      <c r="F98" s="51" t="s">
        <v>2326</v>
      </c>
    </row>
    <row r="99" spans="3:6" ht="15.6" thickBot="1">
      <c r="C99" s="51" t="s">
        <v>489</v>
      </c>
      <c r="D99" s="51" t="s">
        <v>2118</v>
      </c>
      <c r="E99" s="51">
        <v>276</v>
      </c>
      <c r="F99" s="51" t="s">
        <v>2117</v>
      </c>
    </row>
    <row r="100" spans="3:6" ht="15.6" thickBot="1">
      <c r="C100" s="51" t="s">
        <v>2139</v>
      </c>
      <c r="D100" s="51" t="s">
        <v>2138</v>
      </c>
      <c r="E100" s="51">
        <v>250</v>
      </c>
      <c r="F100" s="51" t="s">
        <v>2137</v>
      </c>
    </row>
    <row r="101" spans="3:6" ht="15.6" thickBot="1">
      <c r="C101" s="51" t="s">
        <v>491</v>
      </c>
      <c r="D101" s="51" t="s">
        <v>1742</v>
      </c>
      <c r="E101" s="51">
        <v>724</v>
      </c>
      <c r="F101" s="51" t="s">
        <v>1741</v>
      </c>
    </row>
    <row r="102" spans="3:6" ht="15.6" thickBot="1">
      <c r="C102" s="51" t="s">
        <v>2038</v>
      </c>
      <c r="D102" s="51" t="s">
        <v>2037</v>
      </c>
      <c r="E102" s="51">
        <v>380</v>
      </c>
      <c r="F102" s="51" t="s">
        <v>2036</v>
      </c>
    </row>
    <row r="103" spans="3:6" ht="15.6" thickBot="1">
      <c r="C103" s="51" t="s">
        <v>2032</v>
      </c>
      <c r="D103" s="51" t="s">
        <v>2031</v>
      </c>
      <c r="E103" s="51">
        <v>392</v>
      </c>
      <c r="F103" s="51" t="s">
        <v>2030</v>
      </c>
    </row>
    <row r="104" spans="3:6" ht="15.6" thickBot="1">
      <c r="C104" s="51" t="s">
        <v>2059</v>
      </c>
      <c r="D104" s="51" t="s">
        <v>2058</v>
      </c>
      <c r="E104" s="51">
        <v>356</v>
      </c>
      <c r="F104" s="51" t="s">
        <v>2057</v>
      </c>
    </row>
    <row r="105" spans="3:6" ht="15.6" thickBot="1">
      <c r="C105" s="51" t="s">
        <v>1966</v>
      </c>
      <c r="D105" s="51" t="s">
        <v>1965</v>
      </c>
      <c r="E105" s="51">
        <v>458</v>
      </c>
      <c r="F105" s="51" t="s">
        <v>1964</v>
      </c>
    </row>
    <row r="110" spans="3:6" ht="15" thickBot="1"/>
    <row r="111" spans="3:6" ht="47.4" thickBot="1">
      <c r="C111" s="54" t="s">
        <v>2367</v>
      </c>
      <c r="D111" s="54" t="s">
        <v>2366</v>
      </c>
      <c r="E111" s="53" t="s">
        <v>2365</v>
      </c>
      <c r="F111" s="52" t="s">
        <v>1035</v>
      </c>
    </row>
    <row r="112" spans="3:6" ht="15.6" thickBot="1">
      <c r="C112" s="51" t="s">
        <v>2364</v>
      </c>
      <c r="D112" s="51" t="s">
        <v>2363</v>
      </c>
      <c r="E112" s="51">
        <v>4</v>
      </c>
      <c r="F112" s="51" t="s">
        <v>2362</v>
      </c>
    </row>
    <row r="113" spans="3:6" ht="15.6" thickBot="1">
      <c r="C113" s="51" t="s">
        <v>2361</v>
      </c>
      <c r="D113" s="51" t="s">
        <v>2360</v>
      </c>
      <c r="E113" s="51">
        <v>8</v>
      </c>
      <c r="F113" s="51" t="s">
        <v>2359</v>
      </c>
    </row>
    <row r="114" spans="3:6" ht="15.6" thickBot="1">
      <c r="C114" s="51" t="s">
        <v>2358</v>
      </c>
      <c r="D114" s="51" t="s">
        <v>2357</v>
      </c>
      <c r="E114" s="51">
        <v>12</v>
      </c>
      <c r="F114" s="51" t="s">
        <v>2356</v>
      </c>
    </row>
    <row r="115" spans="3:6" ht="15.6" thickBot="1">
      <c r="C115" s="51" t="s">
        <v>2355</v>
      </c>
      <c r="D115" s="51" t="s">
        <v>2354</v>
      </c>
      <c r="E115" s="51">
        <v>16</v>
      </c>
      <c r="F115" s="51" t="s">
        <v>2353</v>
      </c>
    </row>
    <row r="116" spans="3:6" ht="15.6" thickBot="1">
      <c r="C116" s="51" t="s">
        <v>2352</v>
      </c>
      <c r="D116" s="51" t="s">
        <v>2351</v>
      </c>
      <c r="E116" s="51">
        <v>20</v>
      </c>
      <c r="F116" s="51" t="s">
        <v>2350</v>
      </c>
    </row>
    <row r="117" spans="3:6" ht="15.6" thickBot="1">
      <c r="C117" s="51" t="s">
        <v>2349</v>
      </c>
      <c r="D117" s="51" t="s">
        <v>2348</v>
      </c>
      <c r="E117" s="51">
        <v>24</v>
      </c>
      <c r="F117" s="51" t="s">
        <v>2347</v>
      </c>
    </row>
    <row r="118" spans="3:6" ht="15.6" thickBot="1">
      <c r="C118" s="51" t="s">
        <v>2346</v>
      </c>
      <c r="D118" s="51" t="s">
        <v>2345</v>
      </c>
      <c r="E118" s="51">
        <v>660</v>
      </c>
      <c r="F118" s="51" t="s">
        <v>2344</v>
      </c>
    </row>
    <row r="119" spans="3:6" ht="15.6" thickBot="1">
      <c r="C119" s="51" t="s">
        <v>2343</v>
      </c>
      <c r="D119" s="51" t="s">
        <v>2342</v>
      </c>
      <c r="E119" s="51">
        <v>10</v>
      </c>
      <c r="F119" s="51" t="s">
        <v>2341</v>
      </c>
    </row>
    <row r="120" spans="3:6" ht="15.6" thickBot="1">
      <c r="C120" s="51" t="s">
        <v>2340</v>
      </c>
      <c r="D120" s="51" t="s">
        <v>2339</v>
      </c>
      <c r="E120" s="51">
        <v>28</v>
      </c>
      <c r="F120" s="51" t="s">
        <v>2338</v>
      </c>
    </row>
    <row r="121" spans="3:6" ht="15.6" thickBot="1">
      <c r="C121" s="51" t="s">
        <v>2337</v>
      </c>
      <c r="D121" s="51" t="s">
        <v>2336</v>
      </c>
      <c r="E121" s="51">
        <v>32</v>
      </c>
      <c r="F121" s="51" t="s">
        <v>2335</v>
      </c>
    </row>
    <row r="122" spans="3:6" ht="15.6" thickBot="1">
      <c r="C122" s="51" t="s">
        <v>2334</v>
      </c>
      <c r="D122" s="51" t="s">
        <v>2333</v>
      </c>
      <c r="E122" s="51">
        <v>51</v>
      </c>
      <c r="F122" s="51" t="s">
        <v>2332</v>
      </c>
    </row>
    <row r="123" spans="3:6" ht="15.6" thickBot="1">
      <c r="C123" s="51" t="s">
        <v>2331</v>
      </c>
      <c r="D123" s="51" t="s">
        <v>2330</v>
      </c>
      <c r="E123" s="51">
        <v>533</v>
      </c>
      <c r="F123" s="51" t="s">
        <v>2329</v>
      </c>
    </row>
    <row r="124" spans="3:6" ht="15" thickBot="1"/>
    <row r="125" spans="3:6" ht="15.6" thickBot="1">
      <c r="C125" s="51" t="s">
        <v>2325</v>
      </c>
      <c r="D125" s="51" t="s">
        <v>2324</v>
      </c>
      <c r="E125" s="51">
        <v>40</v>
      </c>
      <c r="F125" s="51" t="s">
        <v>2323</v>
      </c>
    </row>
    <row r="126" spans="3:6" ht="15.6" thickBot="1">
      <c r="C126" s="51" t="s">
        <v>2322</v>
      </c>
      <c r="D126" s="51" t="s">
        <v>2321</v>
      </c>
      <c r="E126" s="51">
        <v>31</v>
      </c>
      <c r="F126" s="51" t="s">
        <v>2320</v>
      </c>
    </row>
    <row r="127" spans="3:6" ht="15.6" thickBot="1">
      <c r="C127" s="51" t="s">
        <v>2319</v>
      </c>
      <c r="D127" s="51" t="s">
        <v>2318</v>
      </c>
      <c r="E127" s="51">
        <v>44</v>
      </c>
      <c r="F127" s="51" t="s">
        <v>2317</v>
      </c>
    </row>
    <row r="128" spans="3:6" ht="15.6" thickBot="1">
      <c r="C128" s="51" t="s">
        <v>2316</v>
      </c>
      <c r="D128" s="51" t="s">
        <v>2315</v>
      </c>
      <c r="E128" s="51">
        <v>48</v>
      </c>
      <c r="F128" s="51" t="s">
        <v>2314</v>
      </c>
    </row>
    <row r="129" spans="3:6" ht="15.6" thickBot="1">
      <c r="C129" s="51" t="s">
        <v>2313</v>
      </c>
      <c r="D129" s="51" t="s">
        <v>2312</v>
      </c>
      <c r="E129" s="51">
        <v>50</v>
      </c>
      <c r="F129" s="51" t="s">
        <v>2311</v>
      </c>
    </row>
    <row r="130" spans="3:6" ht="15.6" thickBot="1">
      <c r="C130" s="51" t="s">
        <v>2310</v>
      </c>
      <c r="D130" s="51" t="s">
        <v>2309</v>
      </c>
      <c r="E130" s="51">
        <v>52</v>
      </c>
      <c r="F130" s="51" t="s">
        <v>2308</v>
      </c>
    </row>
    <row r="131" spans="3:6" ht="15.6" thickBot="1">
      <c r="C131" s="51" t="s">
        <v>2307</v>
      </c>
      <c r="D131" s="51" t="s">
        <v>2306</v>
      </c>
      <c r="E131" s="51">
        <v>112</v>
      </c>
      <c r="F131" s="51" t="s">
        <v>2305</v>
      </c>
    </row>
    <row r="132" spans="3:6" ht="15.6" thickBot="1">
      <c r="C132" s="51" t="s">
        <v>2304</v>
      </c>
      <c r="D132" s="51" t="s">
        <v>2303</v>
      </c>
      <c r="E132" s="51">
        <v>56</v>
      </c>
      <c r="F132" s="51" t="s">
        <v>2302</v>
      </c>
    </row>
    <row r="133" spans="3:6" ht="15.6" thickBot="1">
      <c r="C133" s="51" t="s">
        <v>2301</v>
      </c>
      <c r="D133" s="51" t="s">
        <v>2300</v>
      </c>
      <c r="E133" s="51">
        <v>84</v>
      </c>
      <c r="F133" s="51" t="s">
        <v>2299</v>
      </c>
    </row>
    <row r="134" spans="3:6" ht="15.6" thickBot="1">
      <c r="C134" s="51" t="s">
        <v>2298</v>
      </c>
      <c r="D134" s="51" t="s">
        <v>2297</v>
      </c>
      <c r="E134" s="51">
        <v>204</v>
      </c>
      <c r="F134" s="51" t="s">
        <v>2296</v>
      </c>
    </row>
    <row r="135" spans="3:6" ht="15.6" thickBot="1">
      <c r="C135" s="51" t="s">
        <v>2295</v>
      </c>
      <c r="D135" s="51" t="s">
        <v>2294</v>
      </c>
      <c r="E135" s="51">
        <v>60</v>
      </c>
      <c r="F135" s="51" t="s">
        <v>2293</v>
      </c>
    </row>
    <row r="136" spans="3:6" ht="15.6" thickBot="1">
      <c r="C136" s="51" t="s">
        <v>2292</v>
      </c>
      <c r="D136" s="51" t="s">
        <v>2291</v>
      </c>
      <c r="E136" s="51">
        <v>64</v>
      </c>
      <c r="F136" s="51" t="s">
        <v>2290</v>
      </c>
    </row>
    <row r="137" spans="3:6" ht="15.6" thickBot="1">
      <c r="C137" s="51" t="s">
        <v>2289</v>
      </c>
      <c r="D137" s="51" t="s">
        <v>2288</v>
      </c>
      <c r="E137" s="51">
        <v>68</v>
      </c>
      <c r="F137" s="51" t="s">
        <v>2287</v>
      </c>
    </row>
    <row r="138" spans="3:6" ht="30.6" thickBot="1">
      <c r="C138" s="51" t="s">
        <v>2286</v>
      </c>
      <c r="D138" s="51" t="s">
        <v>2285</v>
      </c>
      <c r="E138" s="51">
        <v>535</v>
      </c>
      <c r="F138" s="51" t="s">
        <v>2284</v>
      </c>
    </row>
    <row r="139" spans="3:6" ht="15.6" thickBot="1">
      <c r="C139" s="51" t="s">
        <v>2283</v>
      </c>
      <c r="D139" s="51" t="s">
        <v>2282</v>
      </c>
      <c r="E139" s="51">
        <v>70</v>
      </c>
      <c r="F139" s="51" t="s">
        <v>2281</v>
      </c>
    </row>
    <row r="140" spans="3:6" ht="15.6" thickBot="1">
      <c r="C140" s="51" t="s">
        <v>2280</v>
      </c>
      <c r="D140" s="51" t="s">
        <v>2279</v>
      </c>
      <c r="E140" s="51">
        <v>72</v>
      </c>
      <c r="F140" s="51" t="s">
        <v>2278</v>
      </c>
    </row>
    <row r="141" spans="3:6" ht="15.6" thickBot="1">
      <c r="C141" s="51" t="s">
        <v>2277</v>
      </c>
      <c r="D141" s="51" t="s">
        <v>2276</v>
      </c>
      <c r="E141" s="51">
        <v>74</v>
      </c>
      <c r="F141" s="51" t="s">
        <v>2275</v>
      </c>
    </row>
    <row r="142" spans="3:6" ht="15" thickBot="1"/>
    <row r="143" spans="3:6" ht="30.6" thickBot="1">
      <c r="C143" s="51" t="s">
        <v>2271</v>
      </c>
      <c r="D143" s="51" t="s">
        <v>2270</v>
      </c>
      <c r="E143" s="51">
        <v>86</v>
      </c>
      <c r="F143" s="51" t="s">
        <v>2269</v>
      </c>
    </row>
    <row r="144" spans="3:6" ht="15.6" thickBot="1">
      <c r="C144" s="51" t="s">
        <v>2268</v>
      </c>
      <c r="D144" s="51" t="s">
        <v>2267</v>
      </c>
      <c r="E144" s="51">
        <v>96</v>
      </c>
      <c r="F144" s="51" t="s">
        <v>2266</v>
      </c>
    </row>
    <row r="145" spans="3:6" ht="15.6" thickBot="1">
      <c r="C145" s="51" t="s">
        <v>2265</v>
      </c>
      <c r="D145" s="51" t="s">
        <v>2264</v>
      </c>
      <c r="E145" s="51">
        <v>100</v>
      </c>
      <c r="F145" s="51" t="s">
        <v>2263</v>
      </c>
    </row>
    <row r="146" spans="3:6" ht="15.6" thickBot="1">
      <c r="C146" s="51" t="s">
        <v>2262</v>
      </c>
      <c r="D146" s="51" t="s">
        <v>2261</v>
      </c>
      <c r="E146" s="51">
        <v>854</v>
      </c>
      <c r="F146" s="51" t="s">
        <v>2260</v>
      </c>
    </row>
    <row r="147" spans="3:6" ht="15.6" thickBot="1">
      <c r="C147" s="51" t="s">
        <v>2259</v>
      </c>
      <c r="D147" s="51" t="s">
        <v>2258</v>
      </c>
      <c r="E147" s="51">
        <v>108</v>
      </c>
      <c r="F147" s="51" t="s">
        <v>2257</v>
      </c>
    </row>
    <row r="148" spans="3:6" ht="15.6" thickBot="1">
      <c r="C148" s="51" t="s">
        <v>2256</v>
      </c>
      <c r="D148" s="51" t="s">
        <v>2255</v>
      </c>
      <c r="E148" s="51">
        <v>132</v>
      </c>
      <c r="F148" s="51" t="s">
        <v>2254</v>
      </c>
    </row>
    <row r="149" spans="3:6" ht="15.6" thickBot="1">
      <c r="C149" s="51" t="s">
        <v>2253</v>
      </c>
      <c r="D149" s="51" t="s">
        <v>2252</v>
      </c>
      <c r="E149" s="51">
        <v>116</v>
      </c>
      <c r="F149" s="51" t="s">
        <v>2251</v>
      </c>
    </row>
    <row r="150" spans="3:6" ht="15.6" thickBot="1">
      <c r="C150" s="51" t="s">
        <v>2250</v>
      </c>
      <c r="D150" s="51" t="s">
        <v>2249</v>
      </c>
      <c r="E150" s="51">
        <v>120</v>
      </c>
      <c r="F150" s="51" t="s">
        <v>2248</v>
      </c>
    </row>
    <row r="151" spans="3:6" ht="15.6" thickBot="1">
      <c r="C151" s="51" t="s">
        <v>2247</v>
      </c>
      <c r="D151" s="51" t="s">
        <v>2246</v>
      </c>
      <c r="E151" s="51">
        <v>124</v>
      </c>
      <c r="F151" s="51" t="s">
        <v>2245</v>
      </c>
    </row>
    <row r="152" spans="3:6" ht="15.6" thickBot="1">
      <c r="C152" s="51" t="s">
        <v>2244</v>
      </c>
      <c r="D152" s="51" t="s">
        <v>2243</v>
      </c>
      <c r="E152" s="51">
        <v>136</v>
      </c>
      <c r="F152" s="51" t="s">
        <v>2242</v>
      </c>
    </row>
    <row r="153" spans="3:6" ht="15.6" thickBot="1">
      <c r="C153" s="51" t="s">
        <v>2241</v>
      </c>
      <c r="D153" s="51" t="s">
        <v>2240</v>
      </c>
      <c r="E153" s="51">
        <v>140</v>
      </c>
      <c r="F153" s="51" t="s">
        <v>2239</v>
      </c>
    </row>
    <row r="154" spans="3:6" ht="15.6" thickBot="1">
      <c r="C154" s="51" t="s">
        <v>2238</v>
      </c>
      <c r="D154" s="51" t="s">
        <v>2237</v>
      </c>
      <c r="E154" s="51">
        <v>148</v>
      </c>
      <c r="F154" s="51" t="s">
        <v>2236</v>
      </c>
    </row>
    <row r="155" spans="3:6" ht="15.6" thickBot="1">
      <c r="C155" s="51" t="s">
        <v>2235</v>
      </c>
      <c r="D155" s="51" t="s">
        <v>2234</v>
      </c>
      <c r="E155" s="51">
        <v>152</v>
      </c>
      <c r="F155" s="51" t="s">
        <v>2233</v>
      </c>
    </row>
    <row r="156" spans="3:6" ht="15" thickBot="1"/>
    <row r="157" spans="3:6" ht="15.6" thickBot="1">
      <c r="C157" s="51" t="s">
        <v>2229</v>
      </c>
      <c r="D157" s="51" t="s">
        <v>2228</v>
      </c>
      <c r="E157" s="51">
        <v>162</v>
      </c>
      <c r="F157" s="51" t="s">
        <v>2227</v>
      </c>
    </row>
    <row r="158" spans="3:6" ht="15.6" thickBot="1">
      <c r="C158" s="51" t="s">
        <v>2226</v>
      </c>
      <c r="D158" s="51" t="s">
        <v>2225</v>
      </c>
      <c r="E158" s="51">
        <v>166</v>
      </c>
      <c r="F158" s="51" t="s">
        <v>2224</v>
      </c>
    </row>
    <row r="159" spans="3:6" ht="15.6" thickBot="1">
      <c r="C159" s="51" t="s">
        <v>2223</v>
      </c>
      <c r="D159" s="51" t="s">
        <v>2222</v>
      </c>
      <c r="E159" s="51">
        <v>170</v>
      </c>
      <c r="F159" s="51" t="s">
        <v>2221</v>
      </c>
    </row>
    <row r="160" spans="3:6" ht="15.6" thickBot="1">
      <c r="C160" s="51" t="s">
        <v>2220</v>
      </c>
      <c r="D160" s="51" t="s">
        <v>2219</v>
      </c>
      <c r="E160" s="51">
        <v>174</v>
      </c>
      <c r="F160" s="51" t="s">
        <v>2218</v>
      </c>
    </row>
    <row r="161" spans="3:6" ht="30.6" thickBot="1">
      <c r="C161" s="51" t="s">
        <v>2217</v>
      </c>
      <c r="D161" s="51" t="s">
        <v>2216</v>
      </c>
      <c r="E161" s="51">
        <v>180</v>
      </c>
      <c r="F161" s="51" t="s">
        <v>2215</v>
      </c>
    </row>
    <row r="162" spans="3:6" ht="15.6" thickBot="1">
      <c r="C162" s="51" t="s">
        <v>2214</v>
      </c>
      <c r="D162" s="51" t="s">
        <v>2213</v>
      </c>
      <c r="E162" s="51">
        <v>178</v>
      </c>
      <c r="F162" s="51" t="s">
        <v>2212</v>
      </c>
    </row>
    <row r="163" spans="3:6" ht="15.6" thickBot="1">
      <c r="C163" s="51" t="s">
        <v>2211</v>
      </c>
      <c r="D163" s="51" t="s">
        <v>2210</v>
      </c>
      <c r="E163" s="51">
        <v>184</v>
      </c>
      <c r="F163" s="51" t="s">
        <v>2209</v>
      </c>
    </row>
    <row r="164" spans="3:6" ht="15.6" thickBot="1">
      <c r="C164" s="51" t="s">
        <v>2208</v>
      </c>
      <c r="D164" s="51" t="s">
        <v>2207</v>
      </c>
      <c r="E164" s="51">
        <v>188</v>
      </c>
      <c r="F164" s="51" t="s">
        <v>2206</v>
      </c>
    </row>
    <row r="165" spans="3:6" ht="15.6" thickBot="1">
      <c r="C165" s="51" t="s">
        <v>2205</v>
      </c>
      <c r="D165" s="51" t="s">
        <v>2204</v>
      </c>
      <c r="E165" s="51">
        <v>191</v>
      </c>
      <c r="F165" s="51" t="s">
        <v>2203</v>
      </c>
    </row>
    <row r="166" spans="3:6" ht="15.6" thickBot="1">
      <c r="C166" s="51" t="s">
        <v>2202</v>
      </c>
      <c r="D166" s="51" t="s">
        <v>2201</v>
      </c>
      <c r="E166" s="51">
        <v>192</v>
      </c>
      <c r="F166" s="51" t="s">
        <v>2200</v>
      </c>
    </row>
    <row r="167" spans="3:6" ht="15.6" thickBot="1">
      <c r="C167" s="51" t="s">
        <v>2199</v>
      </c>
      <c r="D167" s="51" t="s">
        <v>2198</v>
      </c>
      <c r="E167" s="51">
        <v>531</v>
      </c>
      <c r="F167" s="51" t="s">
        <v>2197</v>
      </c>
    </row>
    <row r="168" spans="3:6" ht="15.6" thickBot="1">
      <c r="C168" s="51" t="s">
        <v>2196</v>
      </c>
      <c r="D168" s="51" t="s">
        <v>2195</v>
      </c>
      <c r="E168" s="51">
        <v>196</v>
      </c>
      <c r="F168" s="51" t="s">
        <v>2194</v>
      </c>
    </row>
    <row r="169" spans="3:6" ht="15.6" thickBot="1">
      <c r="C169" s="51" t="s">
        <v>2193</v>
      </c>
      <c r="D169" s="51" t="s">
        <v>2192</v>
      </c>
      <c r="E169" s="51">
        <v>203</v>
      </c>
      <c r="F169" s="51" t="s">
        <v>2191</v>
      </c>
    </row>
    <row r="170" spans="3:6" ht="15.6" thickBot="1">
      <c r="C170" s="51" t="s">
        <v>2190</v>
      </c>
      <c r="D170" s="51" t="s">
        <v>2189</v>
      </c>
      <c r="E170" s="51">
        <v>384</v>
      </c>
      <c r="F170" s="51" t="s">
        <v>2188</v>
      </c>
    </row>
    <row r="171" spans="3:6" ht="15.6" thickBot="1">
      <c r="C171" s="51" t="s">
        <v>2187</v>
      </c>
      <c r="D171" s="51" t="s">
        <v>2186</v>
      </c>
      <c r="E171" s="51">
        <v>208</v>
      </c>
      <c r="F171" s="51" t="s">
        <v>2185</v>
      </c>
    </row>
    <row r="172" spans="3:6" ht="15.6" thickBot="1">
      <c r="C172" s="51" t="s">
        <v>2184</v>
      </c>
      <c r="D172" s="51" t="s">
        <v>2183</v>
      </c>
      <c r="E172" s="51">
        <v>262</v>
      </c>
      <c r="F172" s="51" t="s">
        <v>2182</v>
      </c>
    </row>
    <row r="173" spans="3:6" ht="15.6" thickBot="1">
      <c r="C173" s="51" t="s">
        <v>2181</v>
      </c>
      <c r="D173" s="51" t="s">
        <v>2180</v>
      </c>
      <c r="E173" s="51">
        <v>212</v>
      </c>
      <c r="F173" s="51" t="s">
        <v>2179</v>
      </c>
    </row>
    <row r="174" spans="3:6" ht="15.6" thickBot="1">
      <c r="C174" s="51" t="s">
        <v>2178</v>
      </c>
      <c r="D174" s="51" t="s">
        <v>2177</v>
      </c>
      <c r="E174" s="51">
        <v>214</v>
      </c>
      <c r="F174" s="51" t="s">
        <v>2176</v>
      </c>
    </row>
    <row r="175" spans="3:6" ht="15.6" thickBot="1">
      <c r="C175" s="51" t="s">
        <v>2175</v>
      </c>
      <c r="D175" s="51" t="s">
        <v>2174</v>
      </c>
      <c r="E175" s="51">
        <v>218</v>
      </c>
      <c r="F175" s="51" t="s">
        <v>2173</v>
      </c>
    </row>
    <row r="176" spans="3:6" ht="15.6" thickBot="1">
      <c r="C176" s="51" t="s">
        <v>2172</v>
      </c>
      <c r="D176" s="51" t="s">
        <v>2171</v>
      </c>
      <c r="E176" s="51">
        <v>818</v>
      </c>
      <c r="F176" s="51" t="s">
        <v>2170</v>
      </c>
    </row>
    <row r="177" spans="3:6" ht="15.6" thickBot="1">
      <c r="C177" s="51" t="s">
        <v>2169</v>
      </c>
      <c r="D177" s="51" t="s">
        <v>2168</v>
      </c>
      <c r="E177" s="51">
        <v>222</v>
      </c>
      <c r="F177" s="51" t="s">
        <v>2167</v>
      </c>
    </row>
    <row r="178" spans="3:6" ht="15.6" thickBot="1">
      <c r="C178" s="51" t="s">
        <v>2166</v>
      </c>
      <c r="D178" s="51" t="s">
        <v>2165</v>
      </c>
      <c r="E178" s="51">
        <v>226</v>
      </c>
      <c r="F178" s="51" t="s">
        <v>2164</v>
      </c>
    </row>
    <row r="179" spans="3:6" ht="15.6" thickBot="1">
      <c r="C179" s="51" t="s">
        <v>2163</v>
      </c>
      <c r="D179" s="51" t="s">
        <v>2162</v>
      </c>
      <c r="E179" s="51">
        <v>232</v>
      </c>
      <c r="F179" s="51" t="s">
        <v>2161</v>
      </c>
    </row>
    <row r="180" spans="3:6" ht="15.6" thickBot="1">
      <c r="C180" s="51" t="s">
        <v>2160</v>
      </c>
      <c r="D180" s="51" t="s">
        <v>2159</v>
      </c>
      <c r="E180" s="51">
        <v>233</v>
      </c>
      <c r="F180" s="51" t="s">
        <v>2158</v>
      </c>
    </row>
    <row r="181" spans="3:6" ht="15.6" thickBot="1">
      <c r="C181" s="51" t="s">
        <v>2157</v>
      </c>
      <c r="D181" s="51" t="s">
        <v>2156</v>
      </c>
      <c r="E181" s="51">
        <v>748</v>
      </c>
      <c r="F181" s="51" t="s">
        <v>2155</v>
      </c>
    </row>
    <row r="182" spans="3:6" ht="15.6" thickBot="1">
      <c r="C182" s="51" t="s">
        <v>2154</v>
      </c>
      <c r="D182" s="51" t="s">
        <v>2153</v>
      </c>
      <c r="E182" s="51">
        <v>231</v>
      </c>
      <c r="F182" s="51" t="s">
        <v>2152</v>
      </c>
    </row>
    <row r="183" spans="3:6" ht="30.6" thickBot="1">
      <c r="C183" s="51" t="s">
        <v>2151</v>
      </c>
      <c r="D183" s="51" t="s">
        <v>2150</v>
      </c>
      <c r="E183" s="51">
        <v>238</v>
      </c>
      <c r="F183" s="51" t="s">
        <v>2149</v>
      </c>
    </row>
    <row r="184" spans="3:6" ht="15.6" thickBot="1">
      <c r="C184" s="51" t="s">
        <v>2148</v>
      </c>
      <c r="D184" s="51" t="s">
        <v>2147</v>
      </c>
      <c r="E184" s="51">
        <v>234</v>
      </c>
      <c r="F184" s="51" t="s">
        <v>2146</v>
      </c>
    </row>
    <row r="185" spans="3:6" ht="15.6" thickBot="1">
      <c r="C185" s="51" t="s">
        <v>2145</v>
      </c>
      <c r="D185" s="51" t="s">
        <v>2144</v>
      </c>
      <c r="E185" s="51">
        <v>242</v>
      </c>
      <c r="F185" s="51" t="s">
        <v>2143</v>
      </c>
    </row>
    <row r="186" spans="3:6" ht="15.6" thickBot="1">
      <c r="C186" s="51" t="s">
        <v>2142</v>
      </c>
      <c r="D186" s="51" t="s">
        <v>2141</v>
      </c>
      <c r="E186" s="51">
        <v>246</v>
      </c>
      <c r="F186" s="51" t="s">
        <v>2140</v>
      </c>
    </row>
    <row r="187" spans="3:6" ht="15" thickBot="1"/>
    <row r="188" spans="3:6" ht="15.6" thickBot="1">
      <c r="C188" s="51" t="s">
        <v>2136</v>
      </c>
      <c r="D188" s="51" t="s">
        <v>2135</v>
      </c>
      <c r="E188" s="51">
        <v>254</v>
      </c>
      <c r="F188" s="51" t="s">
        <v>2134</v>
      </c>
    </row>
    <row r="189" spans="3:6" ht="15.6" thickBot="1">
      <c r="C189" s="51" t="s">
        <v>2133</v>
      </c>
      <c r="D189" s="51" t="s">
        <v>2132</v>
      </c>
      <c r="E189" s="51">
        <v>258</v>
      </c>
      <c r="F189" s="51" t="s">
        <v>2131</v>
      </c>
    </row>
    <row r="190" spans="3:6" ht="30.6" thickBot="1">
      <c r="C190" s="51" t="s">
        <v>2130</v>
      </c>
      <c r="D190" s="51" t="s">
        <v>2129</v>
      </c>
      <c r="E190" s="51">
        <v>260</v>
      </c>
      <c r="F190" s="51" t="s">
        <v>2128</v>
      </c>
    </row>
    <row r="191" spans="3:6" ht="15.6" thickBot="1">
      <c r="C191" s="51" t="s">
        <v>2127</v>
      </c>
      <c r="D191" s="51" t="s">
        <v>2126</v>
      </c>
      <c r="E191" s="51">
        <v>266</v>
      </c>
      <c r="F191" s="51" t="s">
        <v>2125</v>
      </c>
    </row>
    <row r="192" spans="3:6" ht="15.6" thickBot="1">
      <c r="C192" s="51" t="s">
        <v>2124</v>
      </c>
      <c r="D192" s="51" t="s">
        <v>2123</v>
      </c>
      <c r="E192" s="51">
        <v>270</v>
      </c>
      <c r="F192" s="51" t="s">
        <v>2122</v>
      </c>
    </row>
    <row r="193" spans="3:6" ht="15.6" thickBot="1">
      <c r="C193" s="51" t="s">
        <v>2121</v>
      </c>
      <c r="D193" s="51" t="s">
        <v>2120</v>
      </c>
      <c r="E193" s="51">
        <v>268</v>
      </c>
      <c r="F193" s="51" t="s">
        <v>2119</v>
      </c>
    </row>
    <row r="194" spans="3:6" ht="15" thickBot="1"/>
    <row r="195" spans="3:6" ht="15.6" thickBot="1">
      <c r="C195" s="51" t="s">
        <v>2116</v>
      </c>
      <c r="D195" s="51" t="s">
        <v>2115</v>
      </c>
      <c r="E195" s="51">
        <v>288</v>
      </c>
      <c r="F195" s="51" t="s">
        <v>2114</v>
      </c>
    </row>
    <row r="196" spans="3:6" ht="15.6" thickBot="1">
      <c r="C196" s="51" t="s">
        <v>2113</v>
      </c>
      <c r="D196" s="51" t="s">
        <v>2112</v>
      </c>
      <c r="E196" s="51">
        <v>292</v>
      </c>
      <c r="F196" s="51" t="s">
        <v>2111</v>
      </c>
    </row>
    <row r="197" spans="3:6" ht="15.6" thickBot="1">
      <c r="C197" s="51" t="s">
        <v>2110</v>
      </c>
      <c r="D197" s="51" t="s">
        <v>2109</v>
      </c>
      <c r="E197" s="51">
        <v>300</v>
      </c>
      <c r="F197" s="51" t="s">
        <v>2108</v>
      </c>
    </row>
    <row r="198" spans="3:6" ht="15.6" thickBot="1">
      <c r="C198" s="51" t="s">
        <v>2107</v>
      </c>
      <c r="D198" s="51" t="s">
        <v>2106</v>
      </c>
      <c r="E198" s="51">
        <v>304</v>
      </c>
      <c r="F198" s="51" t="s">
        <v>2105</v>
      </c>
    </row>
    <row r="199" spans="3:6" ht="15.6" thickBot="1">
      <c r="C199" s="51" t="s">
        <v>2104</v>
      </c>
      <c r="D199" s="51" t="s">
        <v>2103</v>
      </c>
      <c r="E199" s="51">
        <v>308</v>
      </c>
      <c r="F199" s="51" t="s">
        <v>2102</v>
      </c>
    </row>
    <row r="200" spans="3:6" ht="15.6" thickBot="1">
      <c r="C200" s="51" t="s">
        <v>2101</v>
      </c>
      <c r="D200" s="51" t="s">
        <v>2100</v>
      </c>
      <c r="E200" s="51">
        <v>312</v>
      </c>
      <c r="F200" s="51" t="s">
        <v>2099</v>
      </c>
    </row>
    <row r="201" spans="3:6" ht="15.6" thickBot="1">
      <c r="C201" s="51" t="s">
        <v>2098</v>
      </c>
      <c r="D201" s="51" t="s">
        <v>2097</v>
      </c>
      <c r="E201" s="51">
        <v>316</v>
      </c>
      <c r="F201" s="51" t="s">
        <v>2096</v>
      </c>
    </row>
    <row r="202" spans="3:6" ht="15.6" thickBot="1">
      <c r="C202" s="51" t="s">
        <v>2095</v>
      </c>
      <c r="D202" s="51" t="s">
        <v>2094</v>
      </c>
      <c r="E202" s="51">
        <v>320</v>
      </c>
      <c r="F202" s="51" t="s">
        <v>2093</v>
      </c>
    </row>
    <row r="203" spans="3:6" ht="15.6" thickBot="1">
      <c r="C203" s="51" t="s">
        <v>2092</v>
      </c>
      <c r="D203" s="51" t="s">
        <v>2091</v>
      </c>
      <c r="E203" s="51">
        <v>831</v>
      </c>
      <c r="F203" s="51" t="s">
        <v>2090</v>
      </c>
    </row>
    <row r="204" spans="3:6" ht="15.6" thickBot="1">
      <c r="C204" s="51" t="s">
        <v>2089</v>
      </c>
      <c r="D204" s="51" t="s">
        <v>2088</v>
      </c>
      <c r="E204" s="51">
        <v>324</v>
      </c>
      <c r="F204" s="51" t="s">
        <v>2087</v>
      </c>
    </row>
    <row r="205" spans="3:6" ht="15.6" thickBot="1">
      <c r="C205" s="51" t="s">
        <v>2086</v>
      </c>
      <c r="D205" s="51" t="s">
        <v>2085</v>
      </c>
      <c r="E205" s="51">
        <v>624</v>
      </c>
      <c r="F205" s="51" t="s">
        <v>2084</v>
      </c>
    </row>
    <row r="206" spans="3:6" ht="15.6" thickBot="1">
      <c r="C206" s="51" t="s">
        <v>2083</v>
      </c>
      <c r="D206" s="51" t="s">
        <v>2082</v>
      </c>
      <c r="E206" s="51">
        <v>328</v>
      </c>
      <c r="F206" s="51" t="s">
        <v>2081</v>
      </c>
    </row>
    <row r="207" spans="3:6" ht="15.6" thickBot="1">
      <c r="C207" s="51" t="s">
        <v>2080</v>
      </c>
      <c r="D207" s="51" t="s">
        <v>2079</v>
      </c>
      <c r="E207" s="51">
        <v>332</v>
      </c>
      <c r="F207" s="51" t="s">
        <v>2078</v>
      </c>
    </row>
    <row r="208" spans="3:6" ht="30.6" thickBot="1">
      <c r="C208" s="51" t="s">
        <v>2077</v>
      </c>
      <c r="D208" s="51" t="s">
        <v>2076</v>
      </c>
      <c r="E208" s="51">
        <v>334</v>
      </c>
      <c r="F208" s="51" t="s">
        <v>2075</v>
      </c>
    </row>
    <row r="209" spans="3:6" ht="15.6" thickBot="1">
      <c r="C209" s="51" t="s">
        <v>2074</v>
      </c>
      <c r="D209" s="51" t="s">
        <v>2073</v>
      </c>
      <c r="E209" s="51">
        <v>336</v>
      </c>
      <c r="F209" s="51" t="s">
        <v>2072</v>
      </c>
    </row>
    <row r="210" spans="3:6" ht="15.6" thickBot="1">
      <c r="C210" s="51" t="s">
        <v>2071</v>
      </c>
      <c r="D210" s="51" t="s">
        <v>2070</v>
      </c>
      <c r="E210" s="51">
        <v>340</v>
      </c>
      <c r="F210" s="51" t="s">
        <v>2069</v>
      </c>
    </row>
    <row r="211" spans="3:6" ht="15.6" thickBot="1">
      <c r="C211" s="51" t="s">
        <v>2068</v>
      </c>
      <c r="D211" s="51" t="s">
        <v>2067</v>
      </c>
      <c r="E211" s="51">
        <v>344</v>
      </c>
      <c r="F211" s="51" t="s">
        <v>2066</v>
      </c>
    </row>
    <row r="212" spans="3:6" ht="15.6" thickBot="1">
      <c r="C212" s="51" t="s">
        <v>2065</v>
      </c>
      <c r="D212" s="51" t="s">
        <v>2064</v>
      </c>
      <c r="E212" s="51">
        <v>348</v>
      </c>
      <c r="F212" s="51" t="s">
        <v>2063</v>
      </c>
    </row>
    <row r="213" spans="3:6" ht="15.6" thickBot="1">
      <c r="C213" s="51" t="s">
        <v>2062</v>
      </c>
      <c r="D213" s="51" t="s">
        <v>2061</v>
      </c>
      <c r="E213" s="51">
        <v>352</v>
      </c>
      <c r="F213" s="51" t="s">
        <v>2060</v>
      </c>
    </row>
    <row r="214" spans="3:6" ht="15" thickBot="1"/>
    <row r="215" spans="3:6" ht="15.6" thickBot="1">
      <c r="C215" s="51" t="s">
        <v>2056</v>
      </c>
      <c r="D215" s="51" t="s">
        <v>2055</v>
      </c>
      <c r="E215" s="51">
        <v>360</v>
      </c>
      <c r="F215" s="51" t="s">
        <v>2054</v>
      </c>
    </row>
    <row r="216" spans="3:6" ht="15.6" thickBot="1">
      <c r="C216" s="51" t="s">
        <v>2053</v>
      </c>
      <c r="D216" s="51" t="s">
        <v>2052</v>
      </c>
      <c r="E216" s="51">
        <v>364</v>
      </c>
      <c r="F216" s="51" t="s">
        <v>2051</v>
      </c>
    </row>
    <row r="217" spans="3:6" ht="15.6" thickBot="1">
      <c r="C217" s="51" t="s">
        <v>2050</v>
      </c>
      <c r="D217" s="51" t="s">
        <v>2049</v>
      </c>
      <c r="E217" s="51">
        <v>368</v>
      </c>
      <c r="F217" s="51" t="s">
        <v>2048</v>
      </c>
    </row>
    <row r="218" spans="3:6" ht="15.6" thickBot="1">
      <c r="C218" s="51" t="s">
        <v>2047</v>
      </c>
      <c r="D218" s="51" t="s">
        <v>2046</v>
      </c>
      <c r="E218" s="51">
        <v>372</v>
      </c>
      <c r="F218" s="51" t="s">
        <v>2045</v>
      </c>
    </row>
    <row r="219" spans="3:6" ht="15.6" thickBot="1">
      <c r="C219" s="51" t="s">
        <v>2044</v>
      </c>
      <c r="D219" s="51" t="s">
        <v>2043</v>
      </c>
      <c r="E219" s="51">
        <v>833</v>
      </c>
      <c r="F219" s="51" t="s">
        <v>2042</v>
      </c>
    </row>
    <row r="220" spans="3:6" ht="15.6" thickBot="1">
      <c r="C220" s="51" t="s">
        <v>2041</v>
      </c>
      <c r="D220" s="51" t="s">
        <v>2040</v>
      </c>
      <c r="E220" s="51">
        <v>376</v>
      </c>
      <c r="F220" s="51" t="s">
        <v>2039</v>
      </c>
    </row>
    <row r="221" spans="3:6" ht="15" thickBot="1"/>
    <row r="222" spans="3:6" ht="15.6" thickBot="1">
      <c r="C222" s="51" t="s">
        <v>2035</v>
      </c>
      <c r="D222" s="51" t="s">
        <v>2034</v>
      </c>
      <c r="E222" s="51">
        <v>388</v>
      </c>
      <c r="F222" s="51" t="s">
        <v>2033</v>
      </c>
    </row>
    <row r="223" spans="3:6" ht="15" thickBot="1"/>
    <row r="224" spans="3:6" ht="15.6" thickBot="1">
      <c r="C224" s="51" t="s">
        <v>2029</v>
      </c>
      <c r="D224" s="51" t="s">
        <v>2028</v>
      </c>
      <c r="E224" s="51">
        <v>832</v>
      </c>
      <c r="F224" s="51" t="s">
        <v>2027</v>
      </c>
    </row>
    <row r="225" spans="3:6" ht="15.6" thickBot="1">
      <c r="C225" s="51" t="s">
        <v>2026</v>
      </c>
      <c r="D225" s="51" t="s">
        <v>2025</v>
      </c>
      <c r="E225" s="51">
        <v>400</v>
      </c>
      <c r="F225" s="51" t="s">
        <v>2024</v>
      </c>
    </row>
    <row r="226" spans="3:6" ht="15.6" thickBot="1">
      <c r="C226" s="51" t="s">
        <v>2023</v>
      </c>
      <c r="D226" s="51" t="s">
        <v>2022</v>
      </c>
      <c r="E226" s="51">
        <v>398</v>
      </c>
      <c r="F226" s="51" t="s">
        <v>2021</v>
      </c>
    </row>
    <row r="227" spans="3:6" ht="15.6" thickBot="1">
      <c r="C227" s="51" t="s">
        <v>2020</v>
      </c>
      <c r="D227" s="51" t="s">
        <v>2019</v>
      </c>
      <c r="E227" s="51">
        <v>404</v>
      </c>
      <c r="F227" s="51" t="s">
        <v>2018</v>
      </c>
    </row>
    <row r="228" spans="3:6" ht="15.6" thickBot="1">
      <c r="C228" s="51" t="s">
        <v>2017</v>
      </c>
      <c r="D228" s="51" t="s">
        <v>2016</v>
      </c>
      <c r="E228" s="51">
        <v>296</v>
      </c>
      <c r="F228" s="51" t="s">
        <v>2015</v>
      </c>
    </row>
    <row r="229" spans="3:6" ht="30.6" thickBot="1">
      <c r="C229" s="51" t="s">
        <v>2014</v>
      </c>
      <c r="D229" s="51" t="s">
        <v>2013</v>
      </c>
      <c r="E229" s="51">
        <v>408</v>
      </c>
      <c r="F229" s="51" t="s">
        <v>2012</v>
      </c>
    </row>
    <row r="230" spans="3:6" ht="15.6" thickBot="1">
      <c r="C230" s="51" t="s">
        <v>2011</v>
      </c>
      <c r="D230" s="51" t="s">
        <v>2010</v>
      </c>
      <c r="E230" s="51">
        <v>410</v>
      </c>
      <c r="F230" s="51" t="s">
        <v>2009</v>
      </c>
    </row>
    <row r="231" spans="3:6" ht="15.6" thickBot="1">
      <c r="C231" s="51" t="s">
        <v>2008</v>
      </c>
      <c r="D231" s="51" t="s">
        <v>2007</v>
      </c>
      <c r="E231" s="51">
        <v>414</v>
      </c>
      <c r="F231" s="51" t="s">
        <v>2006</v>
      </c>
    </row>
    <row r="232" spans="3:6" ht="15.6" thickBot="1">
      <c r="C232" s="51" t="s">
        <v>2005</v>
      </c>
      <c r="D232" s="51" t="s">
        <v>2004</v>
      </c>
      <c r="E232" s="51">
        <v>417</v>
      </c>
      <c r="F232" s="51" t="s">
        <v>2003</v>
      </c>
    </row>
    <row r="233" spans="3:6" ht="30.6" thickBot="1">
      <c r="C233" s="51" t="s">
        <v>2002</v>
      </c>
      <c r="D233" s="51" t="s">
        <v>2001</v>
      </c>
      <c r="E233" s="51">
        <v>418</v>
      </c>
      <c r="F233" s="51" t="s">
        <v>2000</v>
      </c>
    </row>
    <row r="234" spans="3:6" ht="15.6" thickBot="1">
      <c r="C234" s="51" t="s">
        <v>1999</v>
      </c>
      <c r="D234" s="51" t="s">
        <v>1998</v>
      </c>
      <c r="E234" s="51">
        <v>428</v>
      </c>
      <c r="F234" s="51" t="s">
        <v>1997</v>
      </c>
    </row>
    <row r="235" spans="3:6" ht="15.6" thickBot="1">
      <c r="C235" s="51" t="s">
        <v>1996</v>
      </c>
      <c r="D235" s="51" t="s">
        <v>1995</v>
      </c>
      <c r="E235" s="51">
        <v>422</v>
      </c>
      <c r="F235" s="51" t="s">
        <v>1994</v>
      </c>
    </row>
    <row r="236" spans="3:6" ht="15.6" thickBot="1">
      <c r="C236" s="51" t="s">
        <v>1993</v>
      </c>
      <c r="D236" s="51" t="s">
        <v>1992</v>
      </c>
      <c r="E236" s="51">
        <v>426</v>
      </c>
      <c r="F236" s="51" t="s">
        <v>1991</v>
      </c>
    </row>
    <row r="237" spans="3:6" ht="15.6" thickBot="1">
      <c r="C237" s="51" t="s">
        <v>1990</v>
      </c>
      <c r="D237" s="51" t="s">
        <v>1989</v>
      </c>
      <c r="E237" s="51">
        <v>430</v>
      </c>
      <c r="F237" s="51" t="s">
        <v>1988</v>
      </c>
    </row>
    <row r="238" spans="3:6" ht="15.6" thickBot="1">
      <c r="C238" s="51" t="s">
        <v>1987</v>
      </c>
      <c r="D238" s="51" t="s">
        <v>1986</v>
      </c>
      <c r="E238" s="51">
        <v>434</v>
      </c>
      <c r="F238" s="51" t="s">
        <v>1985</v>
      </c>
    </row>
    <row r="239" spans="3:6" ht="15.6" thickBot="1">
      <c r="C239" s="51" t="s">
        <v>1984</v>
      </c>
      <c r="D239" s="51" t="s">
        <v>1983</v>
      </c>
      <c r="E239" s="51">
        <v>438</v>
      </c>
      <c r="F239" s="51" t="s">
        <v>1982</v>
      </c>
    </row>
    <row r="240" spans="3:6" ht="15.6" thickBot="1">
      <c r="C240" s="51" t="s">
        <v>1981</v>
      </c>
      <c r="D240" s="51" t="s">
        <v>1980</v>
      </c>
      <c r="E240" s="51">
        <v>440</v>
      </c>
      <c r="F240" s="51" t="s">
        <v>1979</v>
      </c>
    </row>
    <row r="241" spans="3:6" ht="15.6" thickBot="1">
      <c r="C241" s="51" t="s">
        <v>1978</v>
      </c>
      <c r="D241" s="51" t="s">
        <v>1977</v>
      </c>
      <c r="E241" s="51">
        <v>442</v>
      </c>
      <c r="F241" s="51" t="s">
        <v>1976</v>
      </c>
    </row>
    <row r="242" spans="3:6" ht="15.6" thickBot="1">
      <c r="C242" s="51" t="s">
        <v>1975</v>
      </c>
      <c r="D242" s="51" t="s">
        <v>1974</v>
      </c>
      <c r="E242" s="51">
        <v>446</v>
      </c>
      <c r="F242" s="51" t="s">
        <v>1973</v>
      </c>
    </row>
    <row r="243" spans="3:6" ht="15.6" thickBot="1">
      <c r="C243" s="51" t="s">
        <v>1972</v>
      </c>
      <c r="D243" s="51" t="s">
        <v>1971</v>
      </c>
      <c r="E243" s="51">
        <v>450</v>
      </c>
      <c r="F243" s="51" t="s">
        <v>1970</v>
      </c>
    </row>
    <row r="244" spans="3:6" ht="15.6" thickBot="1">
      <c r="C244" s="51" t="s">
        <v>1969</v>
      </c>
      <c r="D244" s="51" t="s">
        <v>1968</v>
      </c>
      <c r="E244" s="51">
        <v>454</v>
      </c>
      <c r="F244" s="51" t="s">
        <v>1967</v>
      </c>
    </row>
    <row r="245" spans="3:6" ht="15" thickBot="1"/>
    <row r="246" spans="3:6" ht="15.6" thickBot="1">
      <c r="C246" s="51" t="s">
        <v>1963</v>
      </c>
      <c r="D246" s="51" t="s">
        <v>1962</v>
      </c>
      <c r="E246" s="51">
        <v>462</v>
      </c>
      <c r="F246" s="51" t="s">
        <v>1961</v>
      </c>
    </row>
    <row r="247" spans="3:6" ht="15.6" thickBot="1">
      <c r="C247" s="51" t="s">
        <v>1960</v>
      </c>
      <c r="D247" s="51" t="s">
        <v>1959</v>
      </c>
      <c r="E247" s="51">
        <v>466</v>
      </c>
      <c r="F247" s="51" t="s">
        <v>1958</v>
      </c>
    </row>
    <row r="248" spans="3:6" ht="15.6" thickBot="1">
      <c r="C248" s="51" t="s">
        <v>1957</v>
      </c>
      <c r="D248" s="51" t="s">
        <v>1956</v>
      </c>
      <c r="E248" s="51">
        <v>470</v>
      </c>
      <c r="F248" s="51" t="s">
        <v>1955</v>
      </c>
    </row>
    <row r="249" spans="3:6" ht="15.6" thickBot="1">
      <c r="C249" s="51" t="s">
        <v>1954</v>
      </c>
      <c r="D249" s="51" t="s">
        <v>1953</v>
      </c>
      <c r="E249" s="51">
        <v>584</v>
      </c>
      <c r="F249" s="51" t="s">
        <v>1952</v>
      </c>
    </row>
    <row r="250" spans="3:6" ht="15.6" thickBot="1">
      <c r="C250" s="51" t="s">
        <v>1951</v>
      </c>
      <c r="D250" s="51" t="s">
        <v>1950</v>
      </c>
      <c r="E250" s="51">
        <v>474</v>
      </c>
      <c r="F250" s="51" t="s">
        <v>1949</v>
      </c>
    </row>
    <row r="251" spans="3:6" ht="15.6" thickBot="1">
      <c r="C251" s="51" t="s">
        <v>1948</v>
      </c>
      <c r="D251" s="51" t="s">
        <v>1947</v>
      </c>
      <c r="E251" s="51">
        <v>478</v>
      </c>
      <c r="F251" s="51" t="s">
        <v>1946</v>
      </c>
    </row>
    <row r="252" spans="3:6" ht="15.6" thickBot="1">
      <c r="C252" s="51" t="s">
        <v>1945</v>
      </c>
      <c r="D252" s="51" t="s">
        <v>1944</v>
      </c>
      <c r="E252" s="51">
        <v>480</v>
      </c>
      <c r="F252" s="51" t="s">
        <v>1943</v>
      </c>
    </row>
    <row r="253" spans="3:6" ht="15.6" thickBot="1">
      <c r="C253" s="51" t="s">
        <v>1942</v>
      </c>
      <c r="D253" s="51" t="s">
        <v>1941</v>
      </c>
      <c r="E253" s="51">
        <v>175</v>
      </c>
      <c r="F253" s="51" t="s">
        <v>1940</v>
      </c>
    </row>
    <row r="254" spans="3:6" ht="15.6" thickBot="1">
      <c r="C254" s="51" t="s">
        <v>1939</v>
      </c>
      <c r="D254" s="51" t="s">
        <v>1938</v>
      </c>
      <c r="E254" s="51">
        <v>484</v>
      </c>
      <c r="F254" s="51" t="s">
        <v>1937</v>
      </c>
    </row>
    <row r="255" spans="3:6" ht="30.6" thickBot="1">
      <c r="C255" s="51" t="s">
        <v>1936</v>
      </c>
      <c r="D255" s="51" t="s">
        <v>1935</v>
      </c>
      <c r="E255" s="51">
        <v>583</v>
      </c>
      <c r="F255" s="51" t="s">
        <v>1934</v>
      </c>
    </row>
    <row r="256" spans="3:6" ht="15.6" thickBot="1">
      <c r="C256" s="51" t="s">
        <v>1933</v>
      </c>
      <c r="D256" s="51" t="s">
        <v>1932</v>
      </c>
      <c r="E256" s="51">
        <v>498</v>
      </c>
      <c r="F256" s="51" t="s">
        <v>1931</v>
      </c>
    </row>
    <row r="257" spans="3:6" ht="15.6" thickBot="1">
      <c r="C257" s="51" t="s">
        <v>1930</v>
      </c>
      <c r="D257" s="51" t="s">
        <v>1929</v>
      </c>
      <c r="E257" s="51">
        <v>492</v>
      </c>
      <c r="F257" s="51" t="s">
        <v>1928</v>
      </c>
    </row>
    <row r="258" spans="3:6" ht="15.6" thickBot="1">
      <c r="C258" s="51" t="s">
        <v>1927</v>
      </c>
      <c r="D258" s="51" t="s">
        <v>1926</v>
      </c>
      <c r="E258" s="51">
        <v>496</v>
      </c>
      <c r="F258" s="51" t="s">
        <v>1925</v>
      </c>
    </row>
    <row r="259" spans="3:6" ht="15.6" thickBot="1">
      <c r="C259" s="51" t="s">
        <v>1924</v>
      </c>
      <c r="D259" s="51" t="s">
        <v>1923</v>
      </c>
      <c r="E259" s="51">
        <v>499</v>
      </c>
      <c r="F259" s="51" t="s">
        <v>1922</v>
      </c>
    </row>
    <row r="260" spans="3:6" ht="15.6" thickBot="1">
      <c r="C260" s="51" t="s">
        <v>1921</v>
      </c>
      <c r="D260" s="51" t="s">
        <v>1920</v>
      </c>
      <c r="E260" s="51">
        <v>500</v>
      </c>
      <c r="F260" s="51" t="s">
        <v>1919</v>
      </c>
    </row>
    <row r="261" spans="3:6" ht="15.6" thickBot="1">
      <c r="C261" s="51" t="s">
        <v>1918</v>
      </c>
      <c r="D261" s="51" t="s">
        <v>1917</v>
      </c>
      <c r="E261" s="51">
        <v>504</v>
      </c>
      <c r="F261" s="51" t="s">
        <v>1916</v>
      </c>
    </row>
    <row r="262" spans="3:6" ht="15.6" thickBot="1">
      <c r="C262" s="51" t="s">
        <v>1915</v>
      </c>
      <c r="D262" s="51" t="s">
        <v>1914</v>
      </c>
      <c r="E262" s="51">
        <v>508</v>
      </c>
      <c r="F262" s="51" t="s">
        <v>1913</v>
      </c>
    </row>
    <row r="263" spans="3:6" ht="15.6" thickBot="1">
      <c r="C263" s="51" t="s">
        <v>1912</v>
      </c>
      <c r="D263" s="51" t="s">
        <v>1911</v>
      </c>
      <c r="E263" s="51">
        <v>104</v>
      </c>
      <c r="F263" s="51" t="s">
        <v>1910</v>
      </c>
    </row>
    <row r="264" spans="3:6" ht="15.6" thickBot="1">
      <c r="C264" s="51" t="s">
        <v>1909</v>
      </c>
      <c r="D264" s="51" t="s">
        <v>1908</v>
      </c>
      <c r="E264" s="51">
        <v>516</v>
      </c>
      <c r="F264" s="51" t="s">
        <v>1907</v>
      </c>
    </row>
    <row r="265" spans="3:6" ht="15.6" thickBot="1">
      <c r="C265" s="51" t="s">
        <v>1476</v>
      </c>
      <c r="D265" s="51" t="s">
        <v>1906</v>
      </c>
      <c r="E265" s="51">
        <v>520</v>
      </c>
      <c r="F265" s="51" t="s">
        <v>1905</v>
      </c>
    </row>
    <row r="266" spans="3:6" ht="15.6" thickBot="1">
      <c r="C266" s="51" t="s">
        <v>1904</v>
      </c>
      <c r="D266" s="51" t="s">
        <v>1903</v>
      </c>
      <c r="E266" s="51">
        <v>524</v>
      </c>
      <c r="F266" s="51" t="s">
        <v>1902</v>
      </c>
    </row>
    <row r="267" spans="3:6" ht="15.6" thickBot="1">
      <c r="C267" s="51" t="s">
        <v>1901</v>
      </c>
      <c r="D267" s="51" t="s">
        <v>1900</v>
      </c>
      <c r="E267" s="51">
        <v>528</v>
      </c>
      <c r="F267" s="51" t="s">
        <v>1899</v>
      </c>
    </row>
    <row r="268" spans="3:6" ht="15.6" thickBot="1">
      <c r="C268" s="51" t="s">
        <v>1898</v>
      </c>
      <c r="D268" s="51" t="s">
        <v>1897</v>
      </c>
      <c r="E268" s="51">
        <v>540</v>
      </c>
      <c r="F268" s="51" t="s">
        <v>1896</v>
      </c>
    </row>
    <row r="269" spans="3:6" ht="15.6" thickBot="1">
      <c r="C269" s="51" t="s">
        <v>1895</v>
      </c>
      <c r="D269" s="51" t="s">
        <v>1894</v>
      </c>
      <c r="E269" s="51">
        <v>554</v>
      </c>
      <c r="F269" s="51" t="s">
        <v>1893</v>
      </c>
    </row>
    <row r="270" spans="3:6" ht="15.6" thickBot="1">
      <c r="C270" s="51" t="s">
        <v>1892</v>
      </c>
      <c r="D270" s="51" t="s">
        <v>1891</v>
      </c>
      <c r="E270" s="51">
        <v>558</v>
      </c>
      <c r="F270" s="51" t="s">
        <v>1890</v>
      </c>
    </row>
    <row r="271" spans="3:6" ht="15.6" thickBot="1">
      <c r="C271" s="51" t="s">
        <v>1889</v>
      </c>
      <c r="D271" s="51" t="s">
        <v>1888</v>
      </c>
      <c r="E271" s="51">
        <v>562</v>
      </c>
      <c r="F271" s="51" t="s">
        <v>1887</v>
      </c>
    </row>
    <row r="272" spans="3:6" ht="15.6" thickBot="1">
      <c r="C272" s="51" t="s">
        <v>1886</v>
      </c>
      <c r="D272" s="51" t="s">
        <v>1885</v>
      </c>
      <c r="E272" s="51">
        <v>566</v>
      </c>
      <c r="F272" s="51" t="s">
        <v>1884</v>
      </c>
    </row>
    <row r="273" spans="3:6" ht="15.6" thickBot="1">
      <c r="C273" s="51" t="s">
        <v>1883</v>
      </c>
      <c r="D273" s="51" t="s">
        <v>1882</v>
      </c>
      <c r="E273" s="51">
        <v>570</v>
      </c>
      <c r="F273" s="51" t="s">
        <v>1881</v>
      </c>
    </row>
    <row r="274" spans="3:6" ht="15.6" thickBot="1">
      <c r="C274" s="51" t="s">
        <v>1880</v>
      </c>
      <c r="D274" s="51" t="s">
        <v>1879</v>
      </c>
      <c r="E274" s="51">
        <v>574</v>
      </c>
      <c r="F274" s="51" t="s">
        <v>1878</v>
      </c>
    </row>
    <row r="275" spans="3:6" ht="15.6" thickBot="1">
      <c r="C275" s="51" t="s">
        <v>1877</v>
      </c>
      <c r="D275" s="51" t="s">
        <v>1876</v>
      </c>
      <c r="E275" s="51">
        <v>580</v>
      </c>
      <c r="F275" s="51" t="s">
        <v>1875</v>
      </c>
    </row>
    <row r="276" spans="3:6" ht="15.6" thickBot="1">
      <c r="C276" s="51" t="s">
        <v>1874</v>
      </c>
      <c r="D276" s="51" t="s">
        <v>1873</v>
      </c>
      <c r="E276" s="51">
        <v>578</v>
      </c>
      <c r="F276" s="51" t="s">
        <v>1872</v>
      </c>
    </row>
    <row r="277" spans="3:6" ht="15.6" thickBot="1">
      <c r="C277" s="51" t="s">
        <v>1871</v>
      </c>
      <c r="D277" s="51" t="s">
        <v>1870</v>
      </c>
      <c r="E277" s="51">
        <v>512</v>
      </c>
      <c r="F277" s="51" t="s">
        <v>1869</v>
      </c>
    </row>
    <row r="278" spans="3:6" ht="15.6" thickBot="1">
      <c r="C278" s="51" t="s">
        <v>1868</v>
      </c>
      <c r="D278" s="51" t="s">
        <v>1867</v>
      </c>
      <c r="E278" s="51">
        <v>586</v>
      </c>
      <c r="F278" s="51" t="s">
        <v>1866</v>
      </c>
    </row>
    <row r="279" spans="3:6" ht="15.6" thickBot="1">
      <c r="C279" s="51" t="s">
        <v>1865</v>
      </c>
      <c r="D279" s="51" t="s">
        <v>1864</v>
      </c>
      <c r="E279" s="51">
        <v>585</v>
      </c>
      <c r="F279" s="51" t="s">
        <v>1863</v>
      </c>
    </row>
    <row r="280" spans="3:6" ht="15.6" thickBot="1">
      <c r="C280" s="51" t="s">
        <v>1862</v>
      </c>
      <c r="D280" s="51" t="s">
        <v>1861</v>
      </c>
      <c r="E280" s="51">
        <v>275</v>
      </c>
      <c r="F280" s="51" t="s">
        <v>1860</v>
      </c>
    </row>
    <row r="281" spans="3:6" ht="15.6" thickBot="1">
      <c r="C281" s="51" t="s">
        <v>1859</v>
      </c>
      <c r="D281" s="51" t="s">
        <v>1858</v>
      </c>
      <c r="E281" s="51">
        <v>591</v>
      </c>
      <c r="F281" s="51" t="s">
        <v>1857</v>
      </c>
    </row>
    <row r="282" spans="3:6" ht="15.6" thickBot="1">
      <c r="C282" s="51" t="s">
        <v>1856</v>
      </c>
      <c r="D282" s="51" t="s">
        <v>1855</v>
      </c>
      <c r="E282" s="51">
        <v>598</v>
      </c>
      <c r="F282" s="51" t="s">
        <v>1854</v>
      </c>
    </row>
    <row r="283" spans="3:6" ht="15.6" thickBot="1">
      <c r="C283" s="51" t="s">
        <v>1853</v>
      </c>
      <c r="D283" s="51" t="s">
        <v>1852</v>
      </c>
      <c r="E283" s="51">
        <v>600</v>
      </c>
      <c r="F283" s="51" t="s">
        <v>1851</v>
      </c>
    </row>
    <row r="284" spans="3:6" ht="15.6" thickBot="1">
      <c r="C284" s="51" t="s">
        <v>1850</v>
      </c>
      <c r="D284" s="51" t="s">
        <v>1849</v>
      </c>
      <c r="E284" s="51">
        <v>604</v>
      </c>
      <c r="F284" s="51" t="s">
        <v>1848</v>
      </c>
    </row>
    <row r="285" spans="3:6" ht="15.6" thickBot="1">
      <c r="C285" s="51" t="s">
        <v>1847</v>
      </c>
      <c r="D285" s="51" t="s">
        <v>1846</v>
      </c>
      <c r="E285" s="51">
        <v>608</v>
      </c>
      <c r="F285" s="51" t="s">
        <v>1845</v>
      </c>
    </row>
    <row r="286" spans="3:6" ht="15.6" thickBot="1">
      <c r="C286" s="51" t="s">
        <v>1844</v>
      </c>
      <c r="D286" s="51" t="s">
        <v>1843</v>
      </c>
      <c r="E286" s="51">
        <v>612</v>
      </c>
      <c r="F286" s="51" t="s">
        <v>1842</v>
      </c>
    </row>
    <row r="287" spans="3:6" ht="15.6" thickBot="1">
      <c r="C287" s="51" t="s">
        <v>1841</v>
      </c>
      <c r="D287" s="51" t="s">
        <v>1840</v>
      </c>
      <c r="E287" s="51">
        <v>616</v>
      </c>
      <c r="F287" s="51" t="s">
        <v>1839</v>
      </c>
    </row>
    <row r="288" spans="3:6" ht="15.6" thickBot="1">
      <c r="C288" s="51" t="s">
        <v>1838</v>
      </c>
      <c r="D288" s="51" t="s">
        <v>1837</v>
      </c>
      <c r="E288" s="51">
        <v>620</v>
      </c>
      <c r="F288" s="51" t="s">
        <v>1836</v>
      </c>
    </row>
    <row r="289" spans="3:6" ht="15.6" thickBot="1">
      <c r="C289" s="51" t="s">
        <v>1835</v>
      </c>
      <c r="D289" s="51" t="s">
        <v>1834</v>
      </c>
      <c r="E289" s="51">
        <v>630</v>
      </c>
      <c r="F289" s="51" t="s">
        <v>1833</v>
      </c>
    </row>
    <row r="290" spans="3:6" ht="15.6" thickBot="1">
      <c r="C290" s="51" t="s">
        <v>1832</v>
      </c>
      <c r="D290" s="51" t="s">
        <v>1831</v>
      </c>
      <c r="E290" s="51">
        <v>634</v>
      </c>
      <c r="F290" s="51" t="s">
        <v>1830</v>
      </c>
    </row>
    <row r="291" spans="3:6" ht="15.6" thickBot="1">
      <c r="C291" s="51" t="s">
        <v>1829</v>
      </c>
      <c r="D291" s="51" t="s">
        <v>1828</v>
      </c>
      <c r="E291" s="51">
        <v>807</v>
      </c>
      <c r="F291" s="51" t="s">
        <v>1827</v>
      </c>
    </row>
    <row r="292" spans="3:6" ht="15.6" thickBot="1">
      <c r="C292" s="51" t="s">
        <v>1826</v>
      </c>
      <c r="D292" s="51" t="s">
        <v>1825</v>
      </c>
      <c r="E292" s="51">
        <v>642</v>
      </c>
      <c r="F292" s="51" t="s">
        <v>1824</v>
      </c>
    </row>
    <row r="293" spans="3:6" ht="15.6" thickBot="1">
      <c r="C293" s="51" t="s">
        <v>1823</v>
      </c>
      <c r="D293" s="51" t="s">
        <v>1822</v>
      </c>
      <c r="E293" s="51">
        <v>643</v>
      </c>
      <c r="F293" s="51" t="s">
        <v>1821</v>
      </c>
    </row>
    <row r="294" spans="3:6" ht="15.6" thickBot="1">
      <c r="C294" s="51" t="s">
        <v>1820</v>
      </c>
      <c r="D294" s="51" t="s">
        <v>1819</v>
      </c>
      <c r="E294" s="51">
        <v>646</v>
      </c>
      <c r="F294" s="51" t="s">
        <v>1818</v>
      </c>
    </row>
    <row r="295" spans="3:6" ht="15.6" thickBot="1">
      <c r="C295" s="51" t="s">
        <v>1817</v>
      </c>
      <c r="D295" s="51" t="s">
        <v>1816</v>
      </c>
      <c r="E295" s="51">
        <v>638</v>
      </c>
      <c r="F295" s="51" t="s">
        <v>1815</v>
      </c>
    </row>
    <row r="296" spans="3:6" ht="15.6" thickBot="1">
      <c r="C296" s="51" t="s">
        <v>1814</v>
      </c>
      <c r="D296" s="51" t="s">
        <v>1813</v>
      </c>
      <c r="E296" s="51">
        <v>652</v>
      </c>
      <c r="F296" s="51" t="s">
        <v>1812</v>
      </c>
    </row>
    <row r="297" spans="3:6" ht="30.6" thickBot="1">
      <c r="C297" s="51" t="s">
        <v>1811</v>
      </c>
      <c r="D297" s="51" t="s">
        <v>1810</v>
      </c>
      <c r="E297" s="51">
        <v>654</v>
      </c>
      <c r="F297" s="51" t="s">
        <v>1809</v>
      </c>
    </row>
    <row r="298" spans="3:6" ht="15.6" thickBot="1">
      <c r="C298" s="51" t="s">
        <v>1808</v>
      </c>
      <c r="D298" s="51" t="s">
        <v>1807</v>
      </c>
      <c r="E298" s="51">
        <v>659</v>
      </c>
      <c r="F298" s="51" t="s">
        <v>1806</v>
      </c>
    </row>
    <row r="299" spans="3:6" ht="15.6" thickBot="1">
      <c r="C299" s="51" t="s">
        <v>1805</v>
      </c>
      <c r="D299" s="51" t="s">
        <v>1804</v>
      </c>
      <c r="E299" s="51">
        <v>662</v>
      </c>
      <c r="F299" s="51" t="s">
        <v>1803</v>
      </c>
    </row>
    <row r="300" spans="3:6" ht="15.6" thickBot="1">
      <c r="C300" s="51" t="s">
        <v>1802</v>
      </c>
      <c r="D300" s="51" t="s">
        <v>1801</v>
      </c>
      <c r="E300" s="51">
        <v>663</v>
      </c>
      <c r="F300" s="51" t="s">
        <v>1800</v>
      </c>
    </row>
    <row r="301" spans="3:6" ht="15.6" thickBot="1">
      <c r="C301" s="51" t="s">
        <v>1799</v>
      </c>
      <c r="D301" s="51" t="s">
        <v>1798</v>
      </c>
      <c r="E301" s="51">
        <v>666</v>
      </c>
      <c r="F301" s="51" t="s">
        <v>1797</v>
      </c>
    </row>
    <row r="302" spans="3:6" ht="30.6" thickBot="1">
      <c r="C302" s="51" t="s">
        <v>1796</v>
      </c>
      <c r="D302" s="51" t="s">
        <v>1795</v>
      </c>
      <c r="E302" s="51">
        <v>670</v>
      </c>
      <c r="F302" s="51" t="s">
        <v>1794</v>
      </c>
    </row>
    <row r="303" spans="3:6" ht="15.6" thickBot="1">
      <c r="C303" s="51" t="s">
        <v>1793</v>
      </c>
      <c r="D303" s="51" t="s">
        <v>1792</v>
      </c>
      <c r="E303" s="51">
        <v>882</v>
      </c>
      <c r="F303" s="51" t="s">
        <v>1791</v>
      </c>
    </row>
    <row r="304" spans="3:6" ht="15.6" thickBot="1">
      <c r="C304" s="51" t="s">
        <v>1790</v>
      </c>
      <c r="D304" s="51" t="s">
        <v>1789</v>
      </c>
      <c r="E304" s="51">
        <v>674</v>
      </c>
      <c r="F304" s="51" t="s">
        <v>1788</v>
      </c>
    </row>
    <row r="305" spans="3:6" ht="15.6" thickBot="1">
      <c r="C305" s="51" t="s">
        <v>1787</v>
      </c>
      <c r="D305" s="51" t="s">
        <v>1786</v>
      </c>
      <c r="E305" s="51">
        <v>678</v>
      </c>
      <c r="F305" s="51" t="s">
        <v>1785</v>
      </c>
    </row>
    <row r="306" spans="3:6" ht="15.6" thickBot="1">
      <c r="C306" s="51" t="s">
        <v>1784</v>
      </c>
      <c r="D306" s="51" t="s">
        <v>1783</v>
      </c>
      <c r="E306" s="51">
        <v>682</v>
      </c>
      <c r="F306" s="51" t="s">
        <v>1782</v>
      </c>
    </row>
    <row r="307" spans="3:6" ht="15.6" thickBot="1">
      <c r="C307" s="51" t="s">
        <v>1781</v>
      </c>
      <c r="D307" s="51" t="s">
        <v>1780</v>
      </c>
      <c r="E307" s="51">
        <v>686</v>
      </c>
      <c r="F307" s="51" t="s">
        <v>1779</v>
      </c>
    </row>
    <row r="308" spans="3:6" ht="15.6" thickBot="1">
      <c r="C308" s="51" t="s">
        <v>1778</v>
      </c>
      <c r="D308" s="51" t="s">
        <v>1777</v>
      </c>
      <c r="E308" s="51">
        <v>688</v>
      </c>
      <c r="F308" s="51" t="s">
        <v>1776</v>
      </c>
    </row>
    <row r="309" spans="3:6" ht="15.6" thickBot="1">
      <c r="C309" s="51" t="s">
        <v>1775</v>
      </c>
      <c r="D309" s="51" t="s">
        <v>1774</v>
      </c>
      <c r="E309" s="51">
        <v>690</v>
      </c>
      <c r="F309" s="51" t="s">
        <v>1773</v>
      </c>
    </row>
    <row r="310" spans="3:6" ht="15.6" thickBot="1">
      <c r="C310" s="51" t="s">
        <v>1772</v>
      </c>
      <c r="D310" s="51" t="s">
        <v>1771</v>
      </c>
      <c r="E310" s="51">
        <v>694</v>
      </c>
      <c r="F310" s="51" t="s">
        <v>1770</v>
      </c>
    </row>
    <row r="311" spans="3:6" ht="15.6" thickBot="1">
      <c r="C311" s="51" t="s">
        <v>1769</v>
      </c>
      <c r="D311" s="51" t="s">
        <v>1768</v>
      </c>
      <c r="E311" s="51">
        <v>702</v>
      </c>
      <c r="F311" s="51" t="s">
        <v>1767</v>
      </c>
    </row>
    <row r="312" spans="3:6" ht="15.6" thickBot="1">
      <c r="C312" s="51" t="s">
        <v>1766</v>
      </c>
      <c r="D312" s="51" t="s">
        <v>1765</v>
      </c>
      <c r="E312" s="51">
        <v>534</v>
      </c>
      <c r="F312" s="51" t="s">
        <v>1764</v>
      </c>
    </row>
    <row r="313" spans="3:6" ht="15.6" thickBot="1">
      <c r="C313" s="51" t="s">
        <v>1763</v>
      </c>
      <c r="D313" s="51" t="s">
        <v>1762</v>
      </c>
      <c r="E313" s="51">
        <v>703</v>
      </c>
      <c r="F313" s="51" t="s">
        <v>1761</v>
      </c>
    </row>
    <row r="314" spans="3:6" ht="15.6" thickBot="1">
      <c r="C314" s="51" t="s">
        <v>1760</v>
      </c>
      <c r="D314" s="51" t="s">
        <v>1759</v>
      </c>
      <c r="E314" s="51">
        <v>705</v>
      </c>
      <c r="F314" s="51" t="s">
        <v>1758</v>
      </c>
    </row>
    <row r="315" spans="3:6" ht="15.6" thickBot="1">
      <c r="C315" s="51" t="s">
        <v>1757</v>
      </c>
      <c r="D315" s="51" t="s">
        <v>1756</v>
      </c>
      <c r="E315" s="51">
        <v>90</v>
      </c>
      <c r="F315" s="51" t="s">
        <v>1755</v>
      </c>
    </row>
    <row r="316" spans="3:6" ht="15.6" thickBot="1">
      <c r="C316" s="51" t="s">
        <v>1754</v>
      </c>
      <c r="D316" s="51" t="s">
        <v>1753</v>
      </c>
      <c r="E316" s="51">
        <v>706</v>
      </c>
      <c r="F316" s="51" t="s">
        <v>1752</v>
      </c>
    </row>
    <row r="317" spans="3:6" ht="15.6" thickBot="1">
      <c r="C317" s="51" t="s">
        <v>1751</v>
      </c>
      <c r="D317" s="51" t="s">
        <v>1750</v>
      </c>
      <c r="E317" s="51">
        <v>710</v>
      </c>
      <c r="F317" s="51" t="s">
        <v>1749</v>
      </c>
    </row>
    <row r="318" spans="3:6" ht="30.6" thickBot="1">
      <c r="C318" s="51" t="s">
        <v>1748</v>
      </c>
      <c r="D318" s="51" t="s">
        <v>1747</v>
      </c>
      <c r="E318" s="51">
        <v>239</v>
      </c>
      <c r="F318" s="51" t="s">
        <v>1746</v>
      </c>
    </row>
    <row r="319" spans="3:6" ht="15.6" thickBot="1">
      <c r="C319" s="51" t="s">
        <v>1745</v>
      </c>
      <c r="D319" s="51" t="s">
        <v>1744</v>
      </c>
      <c r="E319" s="51">
        <v>728</v>
      </c>
      <c r="F319" s="51" t="s">
        <v>1743</v>
      </c>
    </row>
    <row r="320" spans="3:6" ht="15" thickBot="1"/>
    <row r="321" spans="3:6" ht="15.6" thickBot="1">
      <c r="C321" s="51" t="s">
        <v>1740</v>
      </c>
      <c r="D321" s="51" t="s">
        <v>1739</v>
      </c>
      <c r="E321" s="51">
        <v>144</v>
      </c>
      <c r="F321" s="51" t="s">
        <v>1738</v>
      </c>
    </row>
    <row r="322" spans="3:6" ht="15.6" thickBot="1">
      <c r="C322" s="51" t="s">
        <v>1737</v>
      </c>
      <c r="D322" s="51" t="s">
        <v>1736</v>
      </c>
      <c r="E322" s="51">
        <v>729</v>
      </c>
      <c r="F322" s="51" t="s">
        <v>1735</v>
      </c>
    </row>
    <row r="323" spans="3:6" ht="15.6" thickBot="1">
      <c r="C323" s="51" t="s">
        <v>1734</v>
      </c>
      <c r="D323" s="51" t="s">
        <v>1733</v>
      </c>
      <c r="E323" s="51">
        <v>740</v>
      </c>
      <c r="F323" s="51" t="s">
        <v>1732</v>
      </c>
    </row>
    <row r="324" spans="3:6" ht="15.6" thickBot="1">
      <c r="C324" s="51" t="s">
        <v>1731</v>
      </c>
      <c r="D324" s="51" t="s">
        <v>1730</v>
      </c>
      <c r="E324" s="51">
        <v>744</v>
      </c>
      <c r="F324" s="51" t="s">
        <v>1729</v>
      </c>
    </row>
    <row r="325" spans="3:6" ht="15.6" thickBot="1">
      <c r="C325" s="51" t="s">
        <v>1728</v>
      </c>
      <c r="D325" s="51" t="s">
        <v>1727</v>
      </c>
      <c r="E325" s="51">
        <v>752</v>
      </c>
      <c r="F325" s="51" t="s">
        <v>1726</v>
      </c>
    </row>
    <row r="326" spans="3:6" ht="15.6" thickBot="1">
      <c r="C326" s="51" t="s">
        <v>1725</v>
      </c>
      <c r="D326" s="51" t="s">
        <v>1724</v>
      </c>
      <c r="E326" s="51">
        <v>756</v>
      </c>
      <c r="F326" s="51" t="s">
        <v>1723</v>
      </c>
    </row>
    <row r="327" spans="3:6" ht="15.6" thickBot="1">
      <c r="C327" s="51" t="s">
        <v>1722</v>
      </c>
      <c r="D327" s="51" t="s">
        <v>1721</v>
      </c>
      <c r="E327" s="51">
        <v>760</v>
      </c>
      <c r="F327" s="51" t="s">
        <v>1720</v>
      </c>
    </row>
    <row r="328" spans="3:6" ht="15.6" thickBot="1">
      <c r="C328" s="51" t="s">
        <v>1719</v>
      </c>
      <c r="D328" s="51" t="s">
        <v>1718</v>
      </c>
      <c r="E328" s="51">
        <v>158</v>
      </c>
      <c r="F328" s="51" t="s">
        <v>1717</v>
      </c>
    </row>
    <row r="329" spans="3:6" ht="15.6" thickBot="1">
      <c r="C329" s="51" t="s">
        <v>1716</v>
      </c>
      <c r="D329" s="51" t="s">
        <v>1715</v>
      </c>
      <c r="E329" s="51">
        <v>762</v>
      </c>
      <c r="F329" s="51" t="s">
        <v>1714</v>
      </c>
    </row>
    <row r="330" spans="3:6" ht="15.6" thickBot="1">
      <c r="C330" s="51" t="s">
        <v>1713</v>
      </c>
      <c r="D330" s="51" t="s">
        <v>1712</v>
      </c>
      <c r="E330" s="51">
        <v>834</v>
      </c>
      <c r="F330" s="51" t="s">
        <v>1711</v>
      </c>
    </row>
    <row r="331" spans="3:6" ht="15.6" thickBot="1">
      <c r="C331" s="51" t="s">
        <v>1710</v>
      </c>
      <c r="D331" s="51" t="s">
        <v>1709</v>
      </c>
      <c r="E331" s="51">
        <v>764</v>
      </c>
      <c r="F331" s="51" t="s">
        <v>1708</v>
      </c>
    </row>
    <row r="332" spans="3:6" ht="15.6" thickBot="1">
      <c r="C332" s="51" t="s">
        <v>1707</v>
      </c>
      <c r="D332" s="51" t="s">
        <v>1706</v>
      </c>
      <c r="E332" s="51">
        <v>626</v>
      </c>
      <c r="F332" s="51" t="s">
        <v>1705</v>
      </c>
    </row>
    <row r="333" spans="3:6" ht="15.6" thickBot="1">
      <c r="C333" s="51" t="s">
        <v>1704</v>
      </c>
      <c r="D333" s="51" t="s">
        <v>1703</v>
      </c>
      <c r="E333" s="51">
        <v>768</v>
      </c>
      <c r="F333" s="51" t="s">
        <v>1702</v>
      </c>
    </row>
    <row r="334" spans="3:6" ht="15.6" thickBot="1">
      <c r="C334" s="51" t="s">
        <v>1701</v>
      </c>
      <c r="D334" s="51" t="s">
        <v>1700</v>
      </c>
      <c r="E334" s="51">
        <v>772</v>
      </c>
      <c r="F334" s="51" t="s">
        <v>1699</v>
      </c>
    </row>
    <row r="335" spans="3:6" ht="15.6" thickBot="1">
      <c r="C335" s="51" t="s">
        <v>1698</v>
      </c>
      <c r="D335" s="51" t="s">
        <v>1697</v>
      </c>
      <c r="E335" s="51">
        <v>776</v>
      </c>
      <c r="F335" s="51" t="s">
        <v>1696</v>
      </c>
    </row>
    <row r="336" spans="3:6" ht="15.6" thickBot="1">
      <c r="C336" s="51" t="s">
        <v>1695</v>
      </c>
      <c r="D336" s="51" t="s">
        <v>1694</v>
      </c>
      <c r="E336" s="51">
        <v>780</v>
      </c>
      <c r="F336" s="51" t="s">
        <v>1693</v>
      </c>
    </row>
    <row r="337" spans="3:6" ht="15.6" thickBot="1">
      <c r="C337" s="51" t="s">
        <v>1692</v>
      </c>
      <c r="D337" s="51" t="s">
        <v>1691</v>
      </c>
      <c r="E337" s="51">
        <v>788</v>
      </c>
      <c r="F337" s="51" t="s">
        <v>1690</v>
      </c>
    </row>
    <row r="338" spans="3:6" ht="15.6" thickBot="1">
      <c r="C338" s="51" t="s">
        <v>1689</v>
      </c>
      <c r="D338" s="51" t="s">
        <v>1688</v>
      </c>
      <c r="E338" s="51">
        <v>792</v>
      </c>
      <c r="F338" s="51" t="s">
        <v>1687</v>
      </c>
    </row>
    <row r="339" spans="3:6" ht="15.6" thickBot="1">
      <c r="C339" s="51" t="s">
        <v>1686</v>
      </c>
      <c r="D339" s="51" t="s">
        <v>1685</v>
      </c>
      <c r="E339" s="51">
        <v>795</v>
      </c>
      <c r="F339" s="51" t="s">
        <v>1684</v>
      </c>
    </row>
    <row r="340" spans="3:6" ht="15.6" thickBot="1">
      <c r="C340" s="51" t="s">
        <v>1683</v>
      </c>
      <c r="D340" s="51" t="s">
        <v>1682</v>
      </c>
      <c r="E340" s="51">
        <v>796</v>
      </c>
      <c r="F340" s="51" t="s">
        <v>1681</v>
      </c>
    </row>
    <row r="341" spans="3:6" ht="15.6" thickBot="1">
      <c r="C341" s="51" t="s">
        <v>1680</v>
      </c>
      <c r="D341" s="51" t="s">
        <v>1679</v>
      </c>
      <c r="E341" s="51">
        <v>798</v>
      </c>
      <c r="F341" s="51" t="s">
        <v>1678</v>
      </c>
    </row>
    <row r="342" spans="3:6" ht="15.6" thickBot="1">
      <c r="C342" s="51" t="s">
        <v>1677</v>
      </c>
      <c r="D342" s="51" t="s">
        <v>1676</v>
      </c>
      <c r="E342" s="51">
        <v>800</v>
      </c>
      <c r="F342" s="51" t="s">
        <v>1675</v>
      </c>
    </row>
    <row r="343" spans="3:6" ht="15.6" thickBot="1">
      <c r="C343" s="51" t="s">
        <v>1674</v>
      </c>
      <c r="D343" s="51" t="s">
        <v>1673</v>
      </c>
      <c r="E343" s="51">
        <v>804</v>
      </c>
      <c r="F343" s="51" t="s">
        <v>1672</v>
      </c>
    </row>
    <row r="344" spans="3:6" ht="15.6" thickBot="1">
      <c r="C344" s="51" t="s">
        <v>1671</v>
      </c>
      <c r="D344" s="51" t="s">
        <v>1670</v>
      </c>
      <c r="E344" s="51">
        <v>784</v>
      </c>
      <c r="F344" s="51" t="s">
        <v>1669</v>
      </c>
    </row>
    <row r="345" spans="3:6" ht="15" thickBot="1"/>
    <row r="346" spans="3:6" ht="30.6" thickBot="1">
      <c r="C346" s="51" t="s">
        <v>1665</v>
      </c>
      <c r="D346" s="51" t="s">
        <v>1664</v>
      </c>
      <c r="E346" s="51">
        <v>581</v>
      </c>
      <c r="F346" s="51" t="s">
        <v>1663</v>
      </c>
    </row>
    <row r="347" spans="3:6" ht="15" thickBot="1"/>
    <row r="348" spans="3:6" ht="15.6" thickBot="1">
      <c r="C348" s="51" t="s">
        <v>1659</v>
      </c>
      <c r="D348" s="51" t="s">
        <v>1658</v>
      </c>
      <c r="E348" s="51">
        <v>858</v>
      </c>
      <c r="F348" s="51" t="s">
        <v>1657</v>
      </c>
    </row>
    <row r="349" spans="3:6" ht="15.6" thickBot="1">
      <c r="C349" s="51" t="s">
        <v>1656</v>
      </c>
      <c r="D349" s="51" t="s">
        <v>1655</v>
      </c>
      <c r="E349" s="51">
        <v>860</v>
      </c>
      <c r="F349" s="51" t="s">
        <v>1654</v>
      </c>
    </row>
    <row r="350" spans="3:6" ht="15.6" thickBot="1">
      <c r="C350" s="51" t="s">
        <v>1653</v>
      </c>
      <c r="D350" s="51" t="s">
        <v>1652</v>
      </c>
      <c r="E350" s="51">
        <v>548</v>
      </c>
      <c r="F350" s="51" t="s">
        <v>1651</v>
      </c>
    </row>
    <row r="351" spans="3:6" ht="30.6" thickBot="1">
      <c r="C351" s="51" t="s">
        <v>1650</v>
      </c>
      <c r="D351" s="51" t="s">
        <v>1649</v>
      </c>
      <c r="E351" s="51">
        <v>862</v>
      </c>
      <c r="F351" s="51" t="s">
        <v>1648</v>
      </c>
    </row>
    <row r="352" spans="3:6" ht="15.6" thickBot="1">
      <c r="C352" s="51" t="s">
        <v>1647</v>
      </c>
      <c r="D352" s="51" t="s">
        <v>1646</v>
      </c>
      <c r="E352" s="51">
        <v>704</v>
      </c>
      <c r="F352" s="51" t="s">
        <v>1645</v>
      </c>
    </row>
    <row r="353" spans="3:6" ht="15.6" thickBot="1">
      <c r="C353" s="51" t="s">
        <v>1644</v>
      </c>
      <c r="D353" s="51" t="s">
        <v>1643</v>
      </c>
      <c r="E353" s="51">
        <v>92</v>
      </c>
      <c r="F353" s="51" t="s">
        <v>1642</v>
      </c>
    </row>
    <row r="354" spans="3:6" ht="15.6" thickBot="1">
      <c r="C354" s="51" t="s">
        <v>1641</v>
      </c>
      <c r="D354" s="51" t="s">
        <v>1640</v>
      </c>
      <c r="E354" s="51">
        <v>850</v>
      </c>
      <c r="F354" s="51" t="s">
        <v>1639</v>
      </c>
    </row>
    <row r="355" spans="3:6" ht="15.6" thickBot="1">
      <c r="C355" s="51" t="s">
        <v>1638</v>
      </c>
      <c r="D355" s="51" t="s">
        <v>1637</v>
      </c>
      <c r="E355" s="51">
        <v>876</v>
      </c>
      <c r="F355" s="51" t="s">
        <v>1636</v>
      </c>
    </row>
    <row r="356" spans="3:6" ht="15.6" thickBot="1">
      <c r="C356" s="51" t="s">
        <v>1635</v>
      </c>
      <c r="D356" s="51" t="s">
        <v>1634</v>
      </c>
      <c r="E356" s="51">
        <v>732</v>
      </c>
      <c r="F356" s="51" t="s">
        <v>1633</v>
      </c>
    </row>
    <row r="357" spans="3:6" ht="15.6" thickBot="1">
      <c r="C357" s="51" t="s">
        <v>1632</v>
      </c>
      <c r="D357" s="51" t="s">
        <v>1631</v>
      </c>
      <c r="E357" s="51">
        <v>887</v>
      </c>
      <c r="F357" s="51" t="s">
        <v>1630</v>
      </c>
    </row>
    <row r="358" spans="3:6" ht="15.6" thickBot="1">
      <c r="C358" s="51" t="s">
        <v>1629</v>
      </c>
      <c r="D358" s="51" t="s">
        <v>1628</v>
      </c>
      <c r="E358" s="51">
        <v>894</v>
      </c>
      <c r="F358" s="51" t="s">
        <v>1627</v>
      </c>
    </row>
    <row r="359" spans="3:6" ht="15.6" thickBot="1">
      <c r="C359" s="51" t="s">
        <v>1626</v>
      </c>
      <c r="D359" s="51" t="s">
        <v>1625</v>
      </c>
      <c r="E359" s="51">
        <v>716</v>
      </c>
      <c r="F359" s="51" t="s">
        <v>1624</v>
      </c>
    </row>
    <row r="360" spans="3:6" ht="15.6" thickBot="1">
      <c r="C360" s="51" t="s">
        <v>1623</v>
      </c>
      <c r="D360" s="51" t="s">
        <v>1622</v>
      </c>
      <c r="E360" s="51">
        <v>248</v>
      </c>
      <c r="F360" s="51" t="s">
        <v>1621</v>
      </c>
    </row>
  </sheetData>
  <phoneticPr fontId="2" type="noConversion"/>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AB646-F7F7-4DCC-9189-0DE6CF19EE52}">
  <dimension ref="A6:D120"/>
  <sheetViews>
    <sheetView workbookViewId="0"/>
  </sheetViews>
  <sheetFormatPr defaultRowHeight="14.4"/>
  <cols>
    <col min="2" max="2" width="80.5546875" bestFit="1" customWidth="1"/>
    <col min="3" max="3" width="87.33203125" bestFit="1" customWidth="1"/>
  </cols>
  <sheetData>
    <row r="6" spans="1:3">
      <c r="A6" s="1">
        <v>0</v>
      </c>
      <c r="B6" s="1" t="s">
        <v>994</v>
      </c>
      <c r="C6" s="28" t="s">
        <v>1000</v>
      </c>
    </row>
    <row r="7" spans="1:3">
      <c r="A7" s="1">
        <v>1</v>
      </c>
      <c r="B7" s="1" t="s">
        <v>995</v>
      </c>
      <c r="C7" s="28" t="s">
        <v>1145</v>
      </c>
    </row>
    <row r="8" spans="1:3">
      <c r="A8" s="1">
        <v>2</v>
      </c>
      <c r="B8" s="1" t="s">
        <v>1144</v>
      </c>
      <c r="C8" s="28" t="s">
        <v>1001</v>
      </c>
    </row>
    <row r="9" spans="1:3">
      <c r="A9" s="1">
        <v>3</v>
      </c>
      <c r="B9" s="1" t="s">
        <v>998</v>
      </c>
      <c r="C9" s="28" t="s">
        <v>1002</v>
      </c>
    </row>
    <row r="10" spans="1:3">
      <c r="A10" s="1">
        <v>4</v>
      </c>
      <c r="B10" s="1" t="s">
        <v>999</v>
      </c>
      <c r="C10" s="28" t="s">
        <v>1003</v>
      </c>
    </row>
    <row r="18" spans="1:4">
      <c r="A18" t="s">
        <v>1044</v>
      </c>
      <c r="B18" t="s">
        <v>1094</v>
      </c>
      <c r="C18" s="28" t="s">
        <v>1321</v>
      </c>
      <c r="D18" t="s">
        <v>519</v>
      </c>
    </row>
    <row r="19" spans="1:4">
      <c r="A19" t="s">
        <v>1045</v>
      </c>
      <c r="B19" t="s">
        <v>1095</v>
      </c>
      <c r="C19" s="28" t="s">
        <v>1322</v>
      </c>
      <c r="D19" t="s">
        <v>520</v>
      </c>
    </row>
    <row r="20" spans="1:4">
      <c r="A20" t="s">
        <v>1046</v>
      </c>
      <c r="B20" t="s">
        <v>1096</v>
      </c>
      <c r="C20" s="28" t="s">
        <v>1323</v>
      </c>
      <c r="D20" t="s">
        <v>521</v>
      </c>
    </row>
    <row r="21" spans="1:4">
      <c r="A21" t="s">
        <v>1047</v>
      </c>
      <c r="B21" t="s">
        <v>1097</v>
      </c>
      <c r="C21" s="28" t="s">
        <v>1324</v>
      </c>
      <c r="D21" t="s">
        <v>522</v>
      </c>
    </row>
    <row r="22" spans="1:4">
      <c r="A22" t="s">
        <v>1048</v>
      </c>
      <c r="B22" t="s">
        <v>1098</v>
      </c>
      <c r="C22" s="28" t="s">
        <v>1325</v>
      </c>
      <c r="D22" t="s">
        <v>523</v>
      </c>
    </row>
    <row r="23" spans="1:4">
      <c r="A23" t="s">
        <v>1049</v>
      </c>
      <c r="B23" t="s">
        <v>1099</v>
      </c>
      <c r="C23" s="28" t="s">
        <v>1326</v>
      </c>
      <c r="D23" t="s">
        <v>524</v>
      </c>
    </row>
    <row r="24" spans="1:4">
      <c r="A24" t="s">
        <v>1050</v>
      </c>
      <c r="B24" t="s">
        <v>1100</v>
      </c>
      <c r="C24" s="28" t="s">
        <v>1327</v>
      </c>
      <c r="D24" t="s">
        <v>525</v>
      </c>
    </row>
    <row r="25" spans="1:4">
      <c r="A25" t="s">
        <v>1051</v>
      </c>
      <c r="B25" t="s">
        <v>1101</v>
      </c>
      <c r="C25" s="28" t="s">
        <v>1328</v>
      </c>
      <c r="D25" t="s">
        <v>526</v>
      </c>
    </row>
    <row r="26" spans="1:4">
      <c r="A26" t="s">
        <v>1052</v>
      </c>
      <c r="B26" t="s">
        <v>1102</v>
      </c>
      <c r="C26" s="28" t="s">
        <v>1329</v>
      </c>
      <c r="D26" t="s">
        <v>527</v>
      </c>
    </row>
    <row r="27" spans="1:4">
      <c r="A27" t="s">
        <v>1053</v>
      </c>
      <c r="B27" t="s">
        <v>1103</v>
      </c>
      <c r="C27" s="28" t="s">
        <v>1330</v>
      </c>
      <c r="D27" t="s">
        <v>528</v>
      </c>
    </row>
    <row r="28" spans="1:4">
      <c r="A28" t="s">
        <v>1054</v>
      </c>
      <c r="B28" t="s">
        <v>1104</v>
      </c>
      <c r="C28" s="28" t="s">
        <v>1331</v>
      </c>
      <c r="D28" t="s">
        <v>665</v>
      </c>
    </row>
    <row r="29" spans="1:4">
      <c r="A29" t="s">
        <v>1055</v>
      </c>
      <c r="B29" t="s">
        <v>1105</v>
      </c>
      <c r="C29" s="28" t="s">
        <v>1332</v>
      </c>
      <c r="D29" t="s">
        <v>666</v>
      </c>
    </row>
    <row r="30" spans="1:4">
      <c r="A30" t="s">
        <v>1056</v>
      </c>
      <c r="B30" t="s">
        <v>1106</v>
      </c>
      <c r="C30" s="28" t="s">
        <v>1333</v>
      </c>
      <c r="D30" t="s">
        <v>667</v>
      </c>
    </row>
    <row r="31" spans="1:4">
      <c r="A31" t="s">
        <v>1057</v>
      </c>
      <c r="B31" t="s">
        <v>1107</v>
      </c>
      <c r="C31" s="28" t="s">
        <v>1334</v>
      </c>
      <c r="D31" t="s">
        <v>668</v>
      </c>
    </row>
    <row r="32" spans="1:4">
      <c r="A32" t="s">
        <v>1058</v>
      </c>
      <c r="B32" t="s">
        <v>1108</v>
      </c>
      <c r="C32" s="28" t="s">
        <v>1335</v>
      </c>
      <c r="D32" t="s">
        <v>669</v>
      </c>
    </row>
    <row r="33" spans="1:4">
      <c r="A33" t="s">
        <v>1059</v>
      </c>
      <c r="B33" t="s">
        <v>1109</v>
      </c>
      <c r="C33" s="28" t="s">
        <v>1336</v>
      </c>
      <c r="D33" t="s">
        <v>670</v>
      </c>
    </row>
    <row r="34" spans="1:4">
      <c r="A34" t="s">
        <v>1060</v>
      </c>
      <c r="B34" t="s">
        <v>1110</v>
      </c>
      <c r="C34" s="28" t="s">
        <v>1337</v>
      </c>
      <c r="D34" t="s">
        <v>671</v>
      </c>
    </row>
    <row r="35" spans="1:4">
      <c r="A35" t="s">
        <v>1061</v>
      </c>
      <c r="B35" t="s">
        <v>1111</v>
      </c>
      <c r="C35" s="28" t="s">
        <v>1338</v>
      </c>
      <c r="D35" t="s">
        <v>672</v>
      </c>
    </row>
    <row r="36" spans="1:4">
      <c r="A36" t="s">
        <v>1062</v>
      </c>
      <c r="B36" t="s">
        <v>1112</v>
      </c>
      <c r="C36" s="28" t="s">
        <v>1339</v>
      </c>
      <c r="D36" t="s">
        <v>673</v>
      </c>
    </row>
    <row r="37" spans="1:4">
      <c r="A37" t="s">
        <v>1063</v>
      </c>
      <c r="B37" t="s">
        <v>1113</v>
      </c>
      <c r="C37" s="28" t="s">
        <v>1340</v>
      </c>
      <c r="D37" t="s">
        <v>674</v>
      </c>
    </row>
    <row r="38" spans="1:4">
      <c r="A38" t="s">
        <v>1064</v>
      </c>
      <c r="B38" t="s">
        <v>1114</v>
      </c>
      <c r="C38" s="28" t="s">
        <v>1341</v>
      </c>
      <c r="D38" t="s">
        <v>675</v>
      </c>
    </row>
    <row r="39" spans="1:4">
      <c r="A39" t="s">
        <v>1065</v>
      </c>
      <c r="B39" t="s">
        <v>1115</v>
      </c>
      <c r="C39" s="28" t="s">
        <v>1342</v>
      </c>
      <c r="D39" t="s">
        <v>697</v>
      </c>
    </row>
    <row r="40" spans="1:4">
      <c r="A40" t="s">
        <v>1066</v>
      </c>
      <c r="B40" t="s">
        <v>1116</v>
      </c>
      <c r="C40" s="28" t="s">
        <v>1343</v>
      </c>
      <c r="D40" t="s">
        <v>698</v>
      </c>
    </row>
    <row r="41" spans="1:4">
      <c r="A41" t="s">
        <v>1067</v>
      </c>
      <c r="B41" t="s">
        <v>1117</v>
      </c>
      <c r="C41" s="28" t="s">
        <v>1344</v>
      </c>
      <c r="D41" t="s">
        <v>699</v>
      </c>
    </row>
    <row r="42" spans="1:4">
      <c r="A42" t="s">
        <v>1068</v>
      </c>
      <c r="B42" t="s">
        <v>1118</v>
      </c>
      <c r="C42" s="28" t="s">
        <v>1345</v>
      </c>
      <c r="D42" t="s">
        <v>700</v>
      </c>
    </row>
    <row r="43" spans="1:4">
      <c r="A43" t="s">
        <v>1069</v>
      </c>
      <c r="B43" t="s">
        <v>1119</v>
      </c>
      <c r="C43" s="28" t="s">
        <v>1346</v>
      </c>
      <c r="D43" t="s">
        <v>1196</v>
      </c>
    </row>
    <row r="44" spans="1:4">
      <c r="A44" t="s">
        <v>1070</v>
      </c>
      <c r="B44" t="s">
        <v>1120</v>
      </c>
      <c r="C44" s="28" t="s">
        <v>1347</v>
      </c>
      <c r="D44" t="s">
        <v>1197</v>
      </c>
    </row>
    <row r="45" spans="1:4">
      <c r="A45" t="s">
        <v>1071</v>
      </c>
      <c r="B45" t="s">
        <v>1121</v>
      </c>
      <c r="C45" s="28" t="s">
        <v>1348</v>
      </c>
      <c r="D45" t="s">
        <v>1198</v>
      </c>
    </row>
    <row r="46" spans="1:4">
      <c r="A46" t="s">
        <v>1072</v>
      </c>
      <c r="B46" t="s">
        <v>1143</v>
      </c>
      <c r="C46" s="28" t="s">
        <v>1349</v>
      </c>
      <c r="D46" t="s">
        <v>1199</v>
      </c>
    </row>
    <row r="47" spans="1:4">
      <c r="A47" t="s">
        <v>1073</v>
      </c>
      <c r="B47" t="s">
        <v>1122</v>
      </c>
      <c r="C47" s="28" t="s">
        <v>1350</v>
      </c>
      <c r="D47" t="s">
        <v>1200</v>
      </c>
    </row>
    <row r="48" spans="1:4">
      <c r="A48" t="s">
        <v>1074</v>
      </c>
      <c r="B48" t="s">
        <v>1123</v>
      </c>
      <c r="C48" s="28" t="s">
        <v>1351</v>
      </c>
      <c r="D48" t="s">
        <v>1201</v>
      </c>
    </row>
    <row r="49" spans="1:4">
      <c r="A49" t="s">
        <v>1075</v>
      </c>
      <c r="B49" t="s">
        <v>1124</v>
      </c>
      <c r="C49" s="28" t="s">
        <v>1352</v>
      </c>
      <c r="D49" t="s">
        <v>1202</v>
      </c>
    </row>
    <row r="50" spans="1:4">
      <c r="A50" t="s">
        <v>1076</v>
      </c>
      <c r="B50" t="s">
        <v>1125</v>
      </c>
      <c r="C50" s="28" t="s">
        <v>1353</v>
      </c>
      <c r="D50" t="s">
        <v>1203</v>
      </c>
    </row>
    <row r="51" spans="1:4">
      <c r="A51" t="s">
        <v>1077</v>
      </c>
      <c r="B51" t="s">
        <v>1126</v>
      </c>
      <c r="C51" s="28" t="s">
        <v>1354</v>
      </c>
      <c r="D51" t="s">
        <v>1204</v>
      </c>
    </row>
    <row r="52" spans="1:4">
      <c r="A52" t="s">
        <v>1078</v>
      </c>
      <c r="B52" t="s">
        <v>1127</v>
      </c>
      <c r="C52" s="28" t="s">
        <v>1355</v>
      </c>
      <c r="D52" t="s">
        <v>1205</v>
      </c>
    </row>
    <row r="53" spans="1:4">
      <c r="A53" t="s">
        <v>1079</v>
      </c>
      <c r="B53" t="s">
        <v>1128</v>
      </c>
      <c r="C53" s="28" t="s">
        <v>1356</v>
      </c>
      <c r="D53" t="s">
        <v>1206</v>
      </c>
    </row>
    <row r="54" spans="1:4">
      <c r="A54" t="s">
        <v>1080</v>
      </c>
      <c r="B54" t="s">
        <v>1142</v>
      </c>
      <c r="C54" s="28" t="s">
        <v>1357</v>
      </c>
      <c r="D54" t="s">
        <v>1207</v>
      </c>
    </row>
    <row r="55" spans="1:4">
      <c r="A55" t="s">
        <v>1081</v>
      </c>
      <c r="B55" t="s">
        <v>1129</v>
      </c>
      <c r="C55" s="28" t="s">
        <v>1358</v>
      </c>
      <c r="D55" t="s">
        <v>1208</v>
      </c>
    </row>
    <row r="56" spans="1:4">
      <c r="A56" t="s">
        <v>1082</v>
      </c>
      <c r="B56" t="s">
        <v>1130</v>
      </c>
      <c r="C56" s="28" t="s">
        <v>1359</v>
      </c>
      <c r="D56" t="s">
        <v>1209</v>
      </c>
    </row>
    <row r="57" spans="1:4">
      <c r="A57" t="s">
        <v>1083</v>
      </c>
      <c r="B57" t="s">
        <v>1131</v>
      </c>
      <c r="C57" s="28" t="s">
        <v>1360</v>
      </c>
      <c r="D57" t="s">
        <v>1210</v>
      </c>
    </row>
    <row r="58" spans="1:4">
      <c r="A58" t="s">
        <v>1084</v>
      </c>
      <c r="B58" t="s">
        <v>1132</v>
      </c>
      <c r="C58" s="28" t="s">
        <v>1361</v>
      </c>
      <c r="D58" t="s">
        <v>1211</v>
      </c>
    </row>
    <row r="59" spans="1:4">
      <c r="A59" t="s">
        <v>1085</v>
      </c>
      <c r="B59" t="s">
        <v>1133</v>
      </c>
      <c r="C59" s="28" t="s">
        <v>1362</v>
      </c>
      <c r="D59" t="s">
        <v>1212</v>
      </c>
    </row>
    <row r="60" spans="1:4">
      <c r="A60" t="s">
        <v>1086</v>
      </c>
      <c r="B60" t="s">
        <v>1134</v>
      </c>
      <c r="C60" s="28" t="s">
        <v>1363</v>
      </c>
      <c r="D60" t="s">
        <v>1213</v>
      </c>
    </row>
    <row r="61" spans="1:4">
      <c r="A61" t="s">
        <v>1087</v>
      </c>
      <c r="B61" t="s">
        <v>1135</v>
      </c>
      <c r="C61" s="28" t="s">
        <v>1364</v>
      </c>
      <c r="D61" t="s">
        <v>1214</v>
      </c>
    </row>
    <row r="62" spans="1:4">
      <c r="A62" t="s">
        <v>1088</v>
      </c>
      <c r="B62" t="s">
        <v>1136</v>
      </c>
      <c r="C62" s="28" t="s">
        <v>1365</v>
      </c>
      <c r="D62" t="s">
        <v>1215</v>
      </c>
    </row>
    <row r="63" spans="1:4">
      <c r="A63" t="s">
        <v>1089</v>
      </c>
      <c r="B63" t="s">
        <v>1137</v>
      </c>
      <c r="C63" s="28" t="s">
        <v>1366</v>
      </c>
      <c r="D63" t="s">
        <v>1216</v>
      </c>
    </row>
    <row r="64" spans="1:4">
      <c r="A64" t="s">
        <v>1090</v>
      </c>
      <c r="B64" t="s">
        <v>1138</v>
      </c>
      <c r="C64" s="28" t="s">
        <v>1367</v>
      </c>
      <c r="D64" t="s">
        <v>1217</v>
      </c>
    </row>
    <row r="65" spans="1:4">
      <c r="A65" t="s">
        <v>1091</v>
      </c>
      <c r="B65" t="s">
        <v>1141</v>
      </c>
      <c r="C65" s="28" t="s">
        <v>1368</v>
      </c>
      <c r="D65" t="s">
        <v>1218</v>
      </c>
    </row>
    <row r="66" spans="1:4">
      <c r="A66" t="s">
        <v>1092</v>
      </c>
      <c r="B66" t="s">
        <v>1139</v>
      </c>
      <c r="C66" s="28" t="s">
        <v>1369</v>
      </c>
      <c r="D66" t="s">
        <v>1219</v>
      </c>
    </row>
    <row r="67" spans="1:4">
      <c r="A67" t="s">
        <v>1093</v>
      </c>
      <c r="B67" t="s">
        <v>1140</v>
      </c>
      <c r="C67" s="28" t="s">
        <v>1370</v>
      </c>
      <c r="D67" t="s">
        <v>1220</v>
      </c>
    </row>
    <row r="71" spans="1:4">
      <c r="A71" t="s">
        <v>1146</v>
      </c>
      <c r="B71" t="s">
        <v>1221</v>
      </c>
      <c r="C71" t="s">
        <v>1222</v>
      </c>
      <c r="D71" t="s">
        <v>519</v>
      </c>
    </row>
    <row r="72" spans="1:4">
      <c r="A72" t="s">
        <v>1147</v>
      </c>
      <c r="B72" t="s">
        <v>1223</v>
      </c>
      <c r="C72" t="s">
        <v>1224</v>
      </c>
      <c r="D72" t="s">
        <v>520</v>
      </c>
    </row>
    <row r="73" spans="1:4">
      <c r="A73" t="s">
        <v>1148</v>
      </c>
      <c r="B73" t="s">
        <v>1225</v>
      </c>
      <c r="C73" t="s">
        <v>1226</v>
      </c>
      <c r="D73" t="s">
        <v>521</v>
      </c>
    </row>
    <row r="74" spans="1:4">
      <c r="A74" t="s">
        <v>1149</v>
      </c>
      <c r="B74" t="s">
        <v>1227</v>
      </c>
      <c r="C74" t="s">
        <v>1228</v>
      </c>
      <c r="D74" t="s">
        <v>522</v>
      </c>
    </row>
    <row r="75" spans="1:4">
      <c r="A75" t="s">
        <v>1150</v>
      </c>
      <c r="B75" t="s">
        <v>1229</v>
      </c>
      <c r="C75" t="s">
        <v>1230</v>
      </c>
      <c r="D75" t="s">
        <v>523</v>
      </c>
    </row>
    <row r="76" spans="1:4">
      <c r="A76" t="s">
        <v>1151</v>
      </c>
      <c r="B76" t="s">
        <v>1231</v>
      </c>
      <c r="C76" t="s">
        <v>1232</v>
      </c>
      <c r="D76" t="s">
        <v>524</v>
      </c>
    </row>
    <row r="77" spans="1:4">
      <c r="A77" t="s">
        <v>1152</v>
      </c>
      <c r="B77" t="s">
        <v>1233</v>
      </c>
      <c r="C77" t="s">
        <v>1234</v>
      </c>
      <c r="D77" t="s">
        <v>525</v>
      </c>
    </row>
    <row r="78" spans="1:4">
      <c r="A78" t="s">
        <v>1153</v>
      </c>
      <c r="B78" t="s">
        <v>1235</v>
      </c>
      <c r="C78" t="s">
        <v>1236</v>
      </c>
      <c r="D78" t="s">
        <v>526</v>
      </c>
    </row>
    <row r="79" spans="1:4">
      <c r="A79" t="s">
        <v>1154</v>
      </c>
      <c r="B79" t="s">
        <v>1237</v>
      </c>
      <c r="C79" t="s">
        <v>1238</v>
      </c>
      <c r="D79" t="s">
        <v>527</v>
      </c>
    </row>
    <row r="80" spans="1:4">
      <c r="A80" t="s">
        <v>1155</v>
      </c>
      <c r="B80" t="s">
        <v>1239</v>
      </c>
      <c r="C80" t="s">
        <v>1240</v>
      </c>
      <c r="D80" t="s">
        <v>528</v>
      </c>
    </row>
    <row r="81" spans="1:4">
      <c r="A81" t="s">
        <v>1156</v>
      </c>
      <c r="B81" t="s">
        <v>1241</v>
      </c>
      <c r="C81" t="s">
        <v>1242</v>
      </c>
      <c r="D81" t="s">
        <v>665</v>
      </c>
    </row>
    <row r="82" spans="1:4">
      <c r="A82" t="s">
        <v>1157</v>
      </c>
      <c r="B82" t="s">
        <v>1243</v>
      </c>
      <c r="C82" t="s">
        <v>1244</v>
      </c>
      <c r="D82" t="s">
        <v>666</v>
      </c>
    </row>
    <row r="83" spans="1:4">
      <c r="A83" t="s">
        <v>1158</v>
      </c>
      <c r="B83" t="s">
        <v>1245</v>
      </c>
      <c r="C83" t="s">
        <v>1246</v>
      </c>
      <c r="D83" t="s">
        <v>667</v>
      </c>
    </row>
    <row r="84" spans="1:4">
      <c r="A84" t="s">
        <v>1159</v>
      </c>
      <c r="B84" t="s">
        <v>1247</v>
      </c>
      <c r="C84" t="s">
        <v>1248</v>
      </c>
      <c r="D84" t="s">
        <v>668</v>
      </c>
    </row>
    <row r="85" spans="1:4">
      <c r="A85" t="s">
        <v>1160</v>
      </c>
      <c r="B85" t="s">
        <v>1249</v>
      </c>
      <c r="C85" t="s">
        <v>1250</v>
      </c>
      <c r="D85" t="s">
        <v>669</v>
      </c>
    </row>
    <row r="86" spans="1:4">
      <c r="A86" t="s">
        <v>1161</v>
      </c>
      <c r="B86" t="s">
        <v>1251</v>
      </c>
      <c r="C86" t="s">
        <v>1252</v>
      </c>
      <c r="D86" t="s">
        <v>670</v>
      </c>
    </row>
    <row r="87" spans="1:4">
      <c r="A87" t="s">
        <v>1162</v>
      </c>
      <c r="B87" t="s">
        <v>1253</v>
      </c>
      <c r="C87" t="s">
        <v>1254</v>
      </c>
      <c r="D87" t="s">
        <v>671</v>
      </c>
    </row>
    <row r="88" spans="1:4">
      <c r="A88" t="s">
        <v>1163</v>
      </c>
      <c r="B88" t="s">
        <v>1255</v>
      </c>
      <c r="C88" t="s">
        <v>1256</v>
      </c>
      <c r="D88" t="s">
        <v>672</v>
      </c>
    </row>
    <row r="89" spans="1:4">
      <c r="A89" t="s">
        <v>1164</v>
      </c>
      <c r="B89" t="s">
        <v>1257</v>
      </c>
      <c r="C89" t="s">
        <v>1258</v>
      </c>
      <c r="D89" t="s">
        <v>673</v>
      </c>
    </row>
    <row r="90" spans="1:4">
      <c r="A90" t="s">
        <v>1165</v>
      </c>
      <c r="B90" t="s">
        <v>1259</v>
      </c>
      <c r="C90" t="s">
        <v>1260</v>
      </c>
      <c r="D90" t="s">
        <v>674</v>
      </c>
    </row>
    <row r="91" spans="1:4">
      <c r="A91" t="s">
        <v>1166</v>
      </c>
      <c r="B91" t="s">
        <v>1261</v>
      </c>
      <c r="C91" t="s">
        <v>1262</v>
      </c>
      <c r="D91" t="s">
        <v>675</v>
      </c>
    </row>
    <row r="92" spans="1:4">
      <c r="A92" t="s">
        <v>1167</v>
      </c>
      <c r="B92" t="s">
        <v>1263</v>
      </c>
      <c r="C92" t="s">
        <v>1264</v>
      </c>
      <c r="D92" t="s">
        <v>697</v>
      </c>
    </row>
    <row r="93" spans="1:4">
      <c r="A93" t="s">
        <v>1168</v>
      </c>
      <c r="B93" t="s">
        <v>1265</v>
      </c>
      <c r="C93" t="s">
        <v>1266</v>
      </c>
      <c r="D93" t="s">
        <v>698</v>
      </c>
    </row>
    <row r="94" spans="1:4">
      <c r="A94" t="s">
        <v>1169</v>
      </c>
      <c r="B94" t="s">
        <v>1267</v>
      </c>
      <c r="C94" t="s">
        <v>1268</v>
      </c>
      <c r="D94" t="s">
        <v>699</v>
      </c>
    </row>
    <row r="95" spans="1:4">
      <c r="A95" t="s">
        <v>1170</v>
      </c>
      <c r="B95" t="s">
        <v>1269</v>
      </c>
      <c r="C95" t="s">
        <v>1270</v>
      </c>
      <c r="D95" t="s">
        <v>700</v>
      </c>
    </row>
    <row r="96" spans="1:4">
      <c r="A96" t="s">
        <v>1171</v>
      </c>
      <c r="B96" t="s">
        <v>1271</v>
      </c>
      <c r="C96" t="s">
        <v>1272</v>
      </c>
      <c r="D96" t="s">
        <v>1196</v>
      </c>
    </row>
    <row r="97" spans="1:4">
      <c r="A97" t="s">
        <v>1172</v>
      </c>
      <c r="B97" t="s">
        <v>1273</v>
      </c>
      <c r="C97" t="s">
        <v>1274</v>
      </c>
      <c r="D97" t="s">
        <v>1197</v>
      </c>
    </row>
    <row r="98" spans="1:4">
      <c r="A98" t="s">
        <v>1173</v>
      </c>
      <c r="B98" t="s">
        <v>1275</v>
      </c>
      <c r="C98" t="s">
        <v>1276</v>
      </c>
      <c r="D98" t="s">
        <v>1198</v>
      </c>
    </row>
    <row r="99" spans="1:4">
      <c r="A99" t="s">
        <v>1174</v>
      </c>
      <c r="B99" t="s">
        <v>1277</v>
      </c>
      <c r="C99" t="s">
        <v>1278</v>
      </c>
      <c r="D99" t="s">
        <v>1199</v>
      </c>
    </row>
    <row r="100" spans="1:4">
      <c r="A100" t="s">
        <v>1175</v>
      </c>
      <c r="B100" t="s">
        <v>1279</v>
      </c>
      <c r="C100" t="s">
        <v>1280</v>
      </c>
      <c r="D100" t="s">
        <v>1200</v>
      </c>
    </row>
    <row r="101" spans="1:4">
      <c r="A101" t="s">
        <v>1176</v>
      </c>
      <c r="B101" t="s">
        <v>1281</v>
      </c>
      <c r="C101" t="s">
        <v>1282</v>
      </c>
      <c r="D101" t="s">
        <v>1201</v>
      </c>
    </row>
    <row r="102" spans="1:4">
      <c r="A102" t="s">
        <v>1177</v>
      </c>
      <c r="B102" t="s">
        <v>1283</v>
      </c>
      <c r="C102" t="s">
        <v>1284</v>
      </c>
      <c r="D102" t="s">
        <v>1202</v>
      </c>
    </row>
    <row r="103" spans="1:4">
      <c r="A103" t="s">
        <v>1178</v>
      </c>
      <c r="B103" t="s">
        <v>1285</v>
      </c>
      <c r="C103" t="s">
        <v>1286</v>
      </c>
      <c r="D103" t="s">
        <v>1203</v>
      </c>
    </row>
    <row r="104" spans="1:4">
      <c r="A104" t="s">
        <v>1179</v>
      </c>
      <c r="B104" t="s">
        <v>1287</v>
      </c>
      <c r="C104" t="s">
        <v>1288</v>
      </c>
      <c r="D104" t="s">
        <v>1204</v>
      </c>
    </row>
    <row r="105" spans="1:4">
      <c r="A105" t="s">
        <v>1180</v>
      </c>
      <c r="B105" t="s">
        <v>1289</v>
      </c>
      <c r="C105" t="s">
        <v>1290</v>
      </c>
      <c r="D105" t="s">
        <v>1205</v>
      </c>
    </row>
    <row r="106" spans="1:4">
      <c r="A106" t="s">
        <v>1181</v>
      </c>
      <c r="B106" t="s">
        <v>1291</v>
      </c>
      <c r="C106" t="s">
        <v>1292</v>
      </c>
      <c r="D106" t="s">
        <v>1206</v>
      </c>
    </row>
    <row r="107" spans="1:4">
      <c r="A107" t="s">
        <v>1182</v>
      </c>
      <c r="B107" t="s">
        <v>1293</v>
      </c>
      <c r="C107" t="s">
        <v>1294</v>
      </c>
      <c r="D107" t="s">
        <v>1207</v>
      </c>
    </row>
    <row r="108" spans="1:4">
      <c r="A108" t="s">
        <v>1183</v>
      </c>
      <c r="B108" t="s">
        <v>1295</v>
      </c>
      <c r="C108" t="s">
        <v>1296</v>
      </c>
      <c r="D108" t="s">
        <v>1208</v>
      </c>
    </row>
    <row r="109" spans="1:4">
      <c r="A109" t="s">
        <v>1184</v>
      </c>
      <c r="B109" t="s">
        <v>1297</v>
      </c>
      <c r="C109" t="s">
        <v>1298</v>
      </c>
      <c r="D109" t="s">
        <v>1209</v>
      </c>
    </row>
    <row r="110" spans="1:4">
      <c r="A110" t="s">
        <v>1185</v>
      </c>
      <c r="B110" t="s">
        <v>1299</v>
      </c>
      <c r="C110" t="s">
        <v>1300</v>
      </c>
      <c r="D110" t="s">
        <v>1210</v>
      </c>
    </row>
    <row r="111" spans="1:4">
      <c r="A111" t="s">
        <v>1186</v>
      </c>
      <c r="B111" t="s">
        <v>1301</v>
      </c>
      <c r="C111" t="s">
        <v>1302</v>
      </c>
      <c r="D111" t="s">
        <v>1211</v>
      </c>
    </row>
    <row r="112" spans="1:4">
      <c r="A112" t="s">
        <v>1187</v>
      </c>
      <c r="B112" t="s">
        <v>1303</v>
      </c>
      <c r="C112" t="s">
        <v>1304</v>
      </c>
      <c r="D112" t="s">
        <v>1212</v>
      </c>
    </row>
    <row r="113" spans="1:4">
      <c r="A113" t="s">
        <v>1188</v>
      </c>
      <c r="B113" t="s">
        <v>1305</v>
      </c>
      <c r="C113" t="s">
        <v>1306</v>
      </c>
      <c r="D113" t="s">
        <v>1213</v>
      </c>
    </row>
    <row r="114" spans="1:4">
      <c r="A114" t="s">
        <v>1189</v>
      </c>
      <c r="B114" t="s">
        <v>1307</v>
      </c>
      <c r="C114" t="s">
        <v>1308</v>
      </c>
      <c r="D114" t="s">
        <v>1214</v>
      </c>
    </row>
    <row r="115" spans="1:4">
      <c r="A115" t="s">
        <v>1190</v>
      </c>
      <c r="B115" t="s">
        <v>1309</v>
      </c>
      <c r="C115" t="s">
        <v>1310</v>
      </c>
      <c r="D115" t="s">
        <v>1215</v>
      </c>
    </row>
    <row r="116" spans="1:4">
      <c r="A116" t="s">
        <v>1191</v>
      </c>
      <c r="B116" t="s">
        <v>1311</v>
      </c>
      <c r="C116" t="s">
        <v>1312</v>
      </c>
      <c r="D116" t="s">
        <v>1216</v>
      </c>
    </row>
    <row r="117" spans="1:4">
      <c r="A117" t="s">
        <v>1192</v>
      </c>
      <c r="B117" t="s">
        <v>1313</v>
      </c>
      <c r="C117" t="s">
        <v>1314</v>
      </c>
      <c r="D117" t="s">
        <v>1217</v>
      </c>
    </row>
    <row r="118" spans="1:4">
      <c r="A118" t="s">
        <v>1193</v>
      </c>
      <c r="B118" t="s">
        <v>1315</v>
      </c>
      <c r="C118" t="s">
        <v>1316</v>
      </c>
      <c r="D118" t="s">
        <v>1218</v>
      </c>
    </row>
    <row r="119" spans="1:4">
      <c r="A119" t="s">
        <v>1194</v>
      </c>
      <c r="B119" t="s">
        <v>1317</v>
      </c>
      <c r="C119" t="s">
        <v>1318</v>
      </c>
      <c r="D119" t="s">
        <v>1219</v>
      </c>
    </row>
    <row r="120" spans="1:4">
      <c r="A120" t="s">
        <v>1195</v>
      </c>
      <c r="B120" t="s">
        <v>1319</v>
      </c>
      <c r="C120" t="s">
        <v>1320</v>
      </c>
      <c r="D120" t="s">
        <v>1220</v>
      </c>
    </row>
  </sheetData>
  <phoneticPr fontId="2" type="noConversion"/>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E83B1-329B-41ED-89B2-EFC5A680A712}">
  <dimension ref="A5:O56"/>
  <sheetViews>
    <sheetView workbookViewId="0">
      <selection activeCell="A31" sqref="A31"/>
    </sheetView>
  </sheetViews>
  <sheetFormatPr defaultColWidth="33.88671875" defaultRowHeight="14.4"/>
  <sheetData>
    <row r="5" spans="1:4">
      <c r="A5" s="1" t="s">
        <v>24</v>
      </c>
      <c r="B5" s="1" t="s">
        <v>24</v>
      </c>
      <c r="C5" s="1" t="s">
        <v>24</v>
      </c>
      <c r="D5" s="1" t="s">
        <v>521</v>
      </c>
    </row>
    <row r="9" spans="1:4">
      <c r="A9" s="1" t="s">
        <v>51</v>
      </c>
      <c r="B9" s="1" t="s">
        <v>51</v>
      </c>
      <c r="C9" s="1" t="s">
        <v>568</v>
      </c>
      <c r="D9" s="1" t="s">
        <v>527</v>
      </c>
    </row>
    <row r="18" spans="1:15">
      <c r="I18" s="1"/>
      <c r="J18" s="1"/>
    </row>
    <row r="19" spans="1:15">
      <c r="A19" t="s">
        <v>1408</v>
      </c>
      <c r="J19" s="1"/>
      <c r="K19" s="1"/>
      <c r="L19" s="1"/>
      <c r="M19" s="1"/>
      <c r="N19" s="1"/>
      <c r="O19" s="1"/>
    </row>
    <row r="20" spans="1:15">
      <c r="A20">
        <v>0</v>
      </c>
      <c r="B20" s="1" t="str">
        <f>F20</f>
        <v>None</v>
      </c>
      <c r="C20" s="1" t="str">
        <f>H20</f>
        <v>Keine</v>
      </c>
      <c r="D20" s="1" t="s">
        <v>830</v>
      </c>
      <c r="E20" s="1"/>
      <c r="F20" s="1" t="s">
        <v>770</v>
      </c>
      <c r="G20" s="1"/>
      <c r="H20" s="1" t="s">
        <v>635</v>
      </c>
      <c r="I20" s="1"/>
      <c r="J20" s="1"/>
      <c r="K20" s="1"/>
      <c r="L20" s="1"/>
      <c r="M20" s="1"/>
      <c r="N20" s="1"/>
      <c r="O20" s="1"/>
    </row>
    <row r="21" spans="1:15">
      <c r="A21">
        <v>1</v>
      </c>
      <c r="B21" s="1" t="str">
        <f t="shared" ref="B21:B23" si="0">F21</f>
        <v>Acquaintance</v>
      </c>
      <c r="C21" s="1" t="str">
        <f t="shared" ref="C21:C23" si="1">H21</f>
        <v>Bekannter</v>
      </c>
      <c r="D21" s="1" t="s">
        <v>831</v>
      </c>
      <c r="E21" s="1"/>
      <c r="F21" s="1" t="s">
        <v>1410</v>
      </c>
      <c r="G21" s="1"/>
      <c r="H21" s="1" t="s">
        <v>1413</v>
      </c>
      <c r="I21" s="1"/>
      <c r="J21" s="1"/>
      <c r="K21" s="1"/>
      <c r="L21" s="1"/>
      <c r="M21" s="1"/>
      <c r="N21" s="1"/>
      <c r="O21" s="1"/>
    </row>
    <row r="22" spans="1:15">
      <c r="A22">
        <v>2</v>
      </c>
      <c r="B22" s="1" t="str">
        <f t="shared" si="0"/>
        <v>Friend</v>
      </c>
      <c r="C22" s="1" t="str">
        <f t="shared" si="1"/>
        <v>Freund:in</v>
      </c>
      <c r="D22" s="1" t="s">
        <v>832</v>
      </c>
      <c r="E22" s="1"/>
      <c r="F22" s="1" t="s">
        <v>1411</v>
      </c>
      <c r="G22" s="1"/>
      <c r="H22" s="1" t="s">
        <v>1414</v>
      </c>
      <c r="I22" s="1"/>
      <c r="J22" s="1"/>
      <c r="K22" s="1"/>
      <c r="L22" s="1"/>
      <c r="M22" s="1"/>
      <c r="N22" s="1"/>
      <c r="O22" s="1"/>
    </row>
    <row r="23" spans="1:15">
      <c r="A23">
        <v>3</v>
      </c>
      <c r="B23" s="1" t="str">
        <f t="shared" si="0"/>
        <v>Good Friend</v>
      </c>
      <c r="C23" s="1" t="str">
        <f t="shared" si="1"/>
        <v>Gute:r Freund:in</v>
      </c>
      <c r="D23" s="1" t="s">
        <v>833</v>
      </c>
      <c r="E23" s="1"/>
      <c r="F23" s="1" t="s">
        <v>1412</v>
      </c>
      <c r="G23" s="1"/>
      <c r="H23" s="1" t="s">
        <v>1415</v>
      </c>
      <c r="I23" s="1"/>
      <c r="J23" s="1"/>
      <c r="K23" s="1"/>
      <c r="L23" s="1"/>
      <c r="M23" s="1"/>
      <c r="N23" s="1"/>
      <c r="O23" s="1"/>
    </row>
    <row r="24" spans="1:15">
      <c r="A24">
        <v>4</v>
      </c>
      <c r="B24" s="1" t="str">
        <f t="shared" ref="B24" si="2">F24</f>
        <v>Best friend</v>
      </c>
      <c r="C24" s="1" t="str">
        <f t="shared" ref="C24" si="3">H24</f>
        <v>Beste:r Freund:in</v>
      </c>
      <c r="D24" s="1" t="s">
        <v>1409</v>
      </c>
      <c r="F24" s="1" t="s">
        <v>0</v>
      </c>
      <c r="H24" s="1" t="s">
        <v>1416</v>
      </c>
    </row>
    <row r="27" spans="1:15">
      <c r="B27" s="29" t="s">
        <v>36</v>
      </c>
      <c r="C27" s="29" t="s">
        <v>1395</v>
      </c>
      <c r="G27" s="29"/>
      <c r="H27" s="29"/>
    </row>
    <row r="28" spans="1:15" ht="28.8">
      <c r="A28" t="s">
        <v>1457</v>
      </c>
      <c r="F28" s="31" t="s">
        <v>1425</v>
      </c>
      <c r="G28" s="30" t="s">
        <v>1426</v>
      </c>
    </row>
    <row r="29" spans="1:15" ht="28.8">
      <c r="A29" t="s">
        <v>1458</v>
      </c>
      <c r="F29" s="31" t="s">
        <v>769</v>
      </c>
      <c r="G29" s="30" t="s">
        <v>1427</v>
      </c>
    </row>
    <row r="30" spans="1:15" ht="28.8">
      <c r="A30" t="s">
        <v>1459</v>
      </c>
      <c r="F30" s="31" t="s">
        <v>1428</v>
      </c>
      <c r="G30" s="30" t="s">
        <v>1429</v>
      </c>
    </row>
    <row r="31" spans="1:15" ht="43.2">
      <c r="A31" t="s">
        <v>1460</v>
      </c>
      <c r="F31" s="31" t="s">
        <v>1430</v>
      </c>
      <c r="G31" s="30" t="s">
        <v>1431</v>
      </c>
    </row>
    <row r="32" spans="1:15" ht="28.8">
      <c r="A32" t="s">
        <v>1461</v>
      </c>
      <c r="F32" s="31" t="s">
        <v>1391</v>
      </c>
      <c r="G32" s="30" t="s">
        <v>1432</v>
      </c>
    </row>
    <row r="33" spans="1:7" ht="28.8">
      <c r="A33" t="s">
        <v>1462</v>
      </c>
      <c r="F33" s="31" t="s">
        <v>1433</v>
      </c>
      <c r="G33" s="30" t="s">
        <v>1434</v>
      </c>
    </row>
    <row r="34" spans="1:7" ht="28.8">
      <c r="A34" t="s">
        <v>1463</v>
      </c>
      <c r="F34" s="31" t="s">
        <v>1435</v>
      </c>
      <c r="G34" s="30" t="s">
        <v>1436</v>
      </c>
    </row>
    <row r="35" spans="1:7">
      <c r="A35" t="s">
        <v>1464</v>
      </c>
      <c r="F35" s="31" t="s">
        <v>1437</v>
      </c>
      <c r="G35" s="30" t="s">
        <v>1438</v>
      </c>
    </row>
    <row r="36" spans="1:7" ht="28.8">
      <c r="A36" t="s">
        <v>1465</v>
      </c>
      <c r="F36" s="31" t="s">
        <v>1439</v>
      </c>
      <c r="G36" s="30" t="s">
        <v>1440</v>
      </c>
    </row>
    <row r="37" spans="1:7" ht="28.8">
      <c r="A37" t="s">
        <v>1456</v>
      </c>
      <c r="F37" s="31" t="s">
        <v>1441</v>
      </c>
      <c r="G37" s="30" t="s">
        <v>1442</v>
      </c>
    </row>
    <row r="40" spans="1:7">
      <c r="A40" s="29" t="s">
        <v>172</v>
      </c>
      <c r="B40" s="29" t="s">
        <v>487</v>
      </c>
      <c r="C40" s="29" t="s">
        <v>489</v>
      </c>
      <c r="D40" s="29" t="s">
        <v>491</v>
      </c>
    </row>
    <row r="41" spans="1:7" ht="57.6">
      <c r="A41" s="31" t="s">
        <v>1476</v>
      </c>
      <c r="B41" s="1" t="str">
        <f>F41</f>
        <v>No disengagement</v>
      </c>
      <c r="C41" s="1">
        <f>H41</f>
        <v>0</v>
      </c>
      <c r="D41" s="1" t="s">
        <v>830</v>
      </c>
      <c r="F41" s="31" t="s">
        <v>1449</v>
      </c>
      <c r="G41" s="30" t="s">
        <v>1443</v>
      </c>
    </row>
    <row r="42" spans="1:7" ht="28.8">
      <c r="A42" s="31">
        <v>1</v>
      </c>
      <c r="B42" s="1" t="str">
        <f t="shared" ref="B42:B44" si="4">F42</f>
        <v>Mutual / natural drift</v>
      </c>
      <c r="C42" s="1">
        <f t="shared" ref="C42:C44" si="5">H42</f>
        <v>0</v>
      </c>
      <c r="D42" s="1" t="s">
        <v>831</v>
      </c>
      <c r="F42" s="31" t="s">
        <v>1454</v>
      </c>
      <c r="G42" s="30" t="s">
        <v>1448</v>
      </c>
    </row>
    <row r="43" spans="1:7" ht="28.8">
      <c r="A43" s="31">
        <v>2</v>
      </c>
      <c r="B43" s="1" t="str">
        <f t="shared" si="4"/>
        <v>I initiated distance</v>
      </c>
      <c r="C43" s="1">
        <f t="shared" si="5"/>
        <v>0</v>
      </c>
      <c r="D43" s="1" t="s">
        <v>832</v>
      </c>
      <c r="F43" s="31" t="s">
        <v>1450</v>
      </c>
      <c r="G43" s="30" t="s">
        <v>1444</v>
      </c>
    </row>
    <row r="44" spans="1:7" ht="28.8">
      <c r="A44" s="31">
        <v>3</v>
      </c>
      <c r="B44" s="1" t="str">
        <f t="shared" si="4"/>
        <v>I disengaged and felt hurt</v>
      </c>
      <c r="C44" s="1">
        <f t="shared" si="5"/>
        <v>0</v>
      </c>
      <c r="D44" s="1" t="s">
        <v>833</v>
      </c>
      <c r="F44" s="31" t="s">
        <v>1451</v>
      </c>
      <c r="G44" s="30" t="s">
        <v>1445</v>
      </c>
    </row>
    <row r="45" spans="1:7" ht="43.2">
      <c r="A45" s="31">
        <v>4</v>
      </c>
      <c r="B45" s="1" t="str">
        <f t="shared" ref="B45:B46" si="6">F45</f>
        <v>They initiated distance</v>
      </c>
      <c r="C45" s="1">
        <f t="shared" ref="C45:C46" si="7">H45</f>
        <v>0</v>
      </c>
      <c r="D45" s="1" t="s">
        <v>1409</v>
      </c>
      <c r="F45" s="31" t="s">
        <v>1452</v>
      </c>
      <c r="G45" s="30" t="s">
        <v>1446</v>
      </c>
    </row>
    <row r="46" spans="1:7" ht="28.8">
      <c r="A46" s="31">
        <v>5</v>
      </c>
      <c r="B46" s="1" t="str">
        <f t="shared" si="6"/>
        <v>They disengaged and it hurt</v>
      </c>
      <c r="C46" s="1">
        <f t="shared" si="7"/>
        <v>0</v>
      </c>
      <c r="D46" s="1" t="s">
        <v>1455</v>
      </c>
      <c r="F46" s="31" t="s">
        <v>1453</v>
      </c>
      <c r="G46" s="30" t="s">
        <v>1447</v>
      </c>
    </row>
    <row r="51" spans="1:8">
      <c r="A51" t="s">
        <v>1466</v>
      </c>
    </row>
    <row r="52" spans="1:8">
      <c r="A52" t="s">
        <v>1476</v>
      </c>
      <c r="B52" s="1" t="str">
        <f>F52</f>
        <v>Not relevant</v>
      </c>
      <c r="C52" s="1" t="str">
        <f>H52</f>
        <v>Nicht relevant</v>
      </c>
      <c r="D52" s="1" t="s">
        <v>830</v>
      </c>
      <c r="F52" t="s">
        <v>1477</v>
      </c>
      <c r="H52" t="s">
        <v>1478</v>
      </c>
    </row>
    <row r="53" spans="1:8" ht="57.6">
      <c r="A53">
        <v>0</v>
      </c>
      <c r="B53" s="1" t="str">
        <f>F53</f>
        <v>Absolutely not</v>
      </c>
      <c r="C53" s="1" t="str">
        <f>H53</f>
        <v>Gar nicht</v>
      </c>
      <c r="D53" s="1" t="s">
        <v>830</v>
      </c>
      <c r="F53" s="31" t="s">
        <v>1468</v>
      </c>
      <c r="G53" s="30" t="s">
        <v>1443</v>
      </c>
      <c r="H53" t="s">
        <v>1472</v>
      </c>
    </row>
    <row r="54" spans="1:8" ht="28.8">
      <c r="A54">
        <v>1</v>
      </c>
      <c r="B54" s="1" t="str">
        <f t="shared" ref="B54:B56" si="8">F54</f>
        <v>Maybe, but not necessary</v>
      </c>
      <c r="C54" s="1" t="str">
        <f t="shared" ref="C54:C56" si="9">H54</f>
        <v>Nicht</v>
      </c>
      <c r="D54" s="1" t="s">
        <v>831</v>
      </c>
      <c r="F54" s="31" t="s">
        <v>1469</v>
      </c>
      <c r="G54" s="30" t="s">
        <v>1448</v>
      </c>
      <c r="H54" t="s">
        <v>1473</v>
      </c>
    </row>
    <row r="55" spans="1:8" ht="28.8">
      <c r="A55">
        <v>2</v>
      </c>
      <c r="B55" s="1" t="str">
        <f t="shared" si="8"/>
        <v>Overall yes</v>
      </c>
      <c r="C55" s="1" t="str">
        <f t="shared" si="9"/>
        <v>Eigentlich schon</v>
      </c>
      <c r="D55" s="1" t="s">
        <v>832</v>
      </c>
      <c r="F55" s="31" t="s">
        <v>1470</v>
      </c>
      <c r="G55" s="30" t="s">
        <v>1444</v>
      </c>
      <c r="H55" t="s">
        <v>1474</v>
      </c>
    </row>
    <row r="56" spans="1:8" ht="28.8">
      <c r="A56">
        <v>3</v>
      </c>
      <c r="B56" s="1" t="str">
        <f t="shared" si="8"/>
        <v>Definitely yes</v>
      </c>
      <c r="C56" s="1" t="str">
        <f t="shared" si="9"/>
        <v>Absolut</v>
      </c>
      <c r="D56" s="1" t="s">
        <v>833</v>
      </c>
      <c r="F56" s="31" t="s">
        <v>1471</v>
      </c>
      <c r="G56" s="30" t="s">
        <v>1445</v>
      </c>
      <c r="H56" t="s">
        <v>1475</v>
      </c>
    </row>
  </sheetData>
  <phoneticPr fontId="2"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D83C2-86DE-4E6F-8E2B-E309D5415CE7}">
  <sheetPr codeName="Sheet15"/>
  <dimension ref="A1:I297"/>
  <sheetViews>
    <sheetView workbookViewId="0">
      <selection sqref="A1:A297"/>
    </sheetView>
  </sheetViews>
  <sheetFormatPr defaultColWidth="8.88671875" defaultRowHeight="14.4"/>
  <cols>
    <col min="1" max="1" width="65.33203125" style="1" customWidth="1"/>
    <col min="2" max="16384" width="8.88671875" style="1"/>
  </cols>
  <sheetData>
    <row r="1" spans="1:1">
      <c r="A1" s="1" t="s">
        <v>22</v>
      </c>
    </row>
    <row r="2" spans="1:1">
      <c r="A2" s="1" t="str">
        <f>"Version: "&amp;Instructions!$C$1</f>
        <v>Version: 0.04</v>
      </c>
    </row>
    <row r="3" spans="1:1">
      <c r="A3" s="1" t="str">
        <f ca="1">"Exported;"&amp;TODAY()</f>
        <v>Exported;45928</v>
      </c>
    </row>
    <row r="5" spans="1:1">
      <c r="A5" s="34" t="s">
        <v>2422</v>
      </c>
    </row>
    <row r="6" spans="1:1">
      <c r="A6" s="35" t="str">
        <f>IF(ISBLANK(Roster!$W21),"",Roster!$W21)</f>
        <v>SS;PersonID;Role_Tag;Circle;Distance;LastDate;Cadence;Active;</v>
      </c>
    </row>
    <row r="7" spans="1:1">
      <c r="A7" s="35" t="str">
        <f>IF(ISBLANK(Roster!$W22),"",Roster!$W22)</f>
        <v>RO;P001;RT1;C1;D1;133;B1;1;</v>
      </c>
    </row>
    <row r="8" spans="1:1">
      <c r="A8" s="35" t="str">
        <f>IF(ISBLANK(Roster!$W23),"",Roster!$W23)</f>
        <v>RO;P002;RT4;C3;D2;5612;B3;0.5;</v>
      </c>
    </row>
    <row r="9" spans="1:1">
      <c r="A9" s="35" t="str">
        <f>IF(ISBLANK(Roster!$W24),"",Roster!$W24)</f>
        <v>RO;P003;RT3;C3;D0;133;B4;1;</v>
      </c>
    </row>
    <row r="10" spans="1:1">
      <c r="A10" s="35" t="str">
        <f>IF(ISBLANK(Roster!$W25),"",Roster!$W25)</f>
        <v>RO;P004;RT5;C3;D1;133;B0;0.5;</v>
      </c>
    </row>
    <row r="11" spans="1:1">
      <c r="A11" s="35" t="str">
        <f>IF(ISBLANK(Roster!$W26),"",Roster!$W26)</f>
        <v>RO;P005;RT3;C3;D1;133;B0;0;</v>
      </c>
    </row>
    <row r="12" spans="1:1">
      <c r="A12" s="35" t="str">
        <f>IF(ISBLANK(Roster!$W27),"",Roster!$W27)</f>
        <v>RO;P006;RT7;C3;D1;133;B0;0;</v>
      </c>
    </row>
    <row r="13" spans="1:1">
      <c r="A13" s="35" t="str">
        <f>IF(ISBLANK(Roster!$W28),"",Roster!$W28)</f>
        <v>RO;P007;RT9;C3;D2;133;B0;0;</v>
      </c>
    </row>
    <row r="14" spans="1:1">
      <c r="A14" s="35" t="str">
        <f>IF(ISBLANK(Roster!$W29),"",Roster!$W29)</f>
        <v>RO;P008;RT6;C3;D2;133;B0;0;</v>
      </c>
    </row>
    <row r="15" spans="1:1">
      <c r="A15" s="35" t="str">
        <f>IF(ISBLANK(Roster!$W30),"",Roster!$W30)</f>
        <v>RO;P009;RTZ;C3;D3;41;B1;0.5;</v>
      </c>
    </row>
    <row r="16" spans="1:1">
      <c r="A16" s="35" t="str">
        <f>IF(ISBLANK(Roster!$W31),"",Roster!$W31)</f>
        <v>RO;P010;RT2;C1;D0;40;B4;1;</v>
      </c>
    </row>
    <row r="17" spans="1:1">
      <c r="A17" s="35" t="str">
        <f>IF(ISBLANK(Roster!$W32),"",Roster!$W32)</f>
        <v/>
      </c>
    </row>
    <row r="18" spans="1:1">
      <c r="A18" s="35" t="str">
        <f>IF(ISBLANK(Roster!$W33),"",Roster!$W33)</f>
        <v/>
      </c>
    </row>
    <row r="19" spans="1:1">
      <c r="A19" s="35" t="str">
        <f>IF(ISBLANK(Roster!$W34),"",Roster!$W34)</f>
        <v/>
      </c>
    </row>
    <row r="20" spans="1:1">
      <c r="A20" s="35" t="str">
        <f>IF(ISBLANK(Roster!$W35),"",Roster!$W35)</f>
        <v/>
      </c>
    </row>
    <row r="21" spans="1:1">
      <c r="A21" s="35" t="str">
        <f>IF(ISBLANK(Roster!$W36),"",Roster!$W36)</f>
        <v/>
      </c>
    </row>
    <row r="22" spans="1:1">
      <c r="A22" s="35" t="str">
        <f>IF(ISBLANK(Roster!$W37),"",Roster!$W37)</f>
        <v/>
      </c>
    </row>
    <row r="23" spans="1:1">
      <c r="A23" s="35" t="str">
        <f>IF(ISBLANK(Roster!$W38),"",Roster!$W38)</f>
        <v/>
      </c>
    </row>
    <row r="24" spans="1:1">
      <c r="A24" s="35" t="str">
        <f>IF(ISBLANK(Roster!$W39),"",Roster!$W39)</f>
        <v/>
      </c>
    </row>
    <row r="25" spans="1:1">
      <c r="A25" s="35" t="str">
        <f>IF(ISBLANK(Roster!$W40),"",Roster!$W40)</f>
        <v/>
      </c>
    </row>
    <row r="26" spans="1:1">
      <c r="A26" s="35" t="str">
        <f>IF(ISBLANK(Roster!$W41),"",Roster!$W41)</f>
        <v/>
      </c>
    </row>
    <row r="27" spans="1:1">
      <c r="A27" s="35" t="str">
        <f>IF(ISBLANK(Roster!$W42),"",Roster!$W42)</f>
        <v/>
      </c>
    </row>
    <row r="28" spans="1:1">
      <c r="A28" s="35" t="str">
        <f>IF(ISBLANK(Roster!$W43),"",Roster!$W43)</f>
        <v/>
      </c>
    </row>
    <row r="29" spans="1:1">
      <c r="A29" s="35" t="str">
        <f>IF(ISBLANK(Roster!$W44),"",Roster!$W44)</f>
        <v/>
      </c>
    </row>
    <row r="30" spans="1:1">
      <c r="A30" s="35" t="str">
        <f>IF(ISBLANK(Roster!$W45),"",Roster!$W45)</f>
        <v/>
      </c>
    </row>
    <row r="31" spans="1:1">
      <c r="A31" s="35" t="str">
        <f>IF(ISBLANK(Roster!$W46),"",Roster!$W46)</f>
        <v/>
      </c>
    </row>
    <row r="32" spans="1:1">
      <c r="A32" s="35" t="str">
        <f>IF(ISBLANK(Roster!$W47),"",Roster!$W47)</f>
        <v/>
      </c>
    </row>
    <row r="33" spans="1:1">
      <c r="A33" s="36" t="s">
        <v>2431</v>
      </c>
    </row>
    <row r="34" spans="1:1">
      <c r="A34" s="37" t="str">
        <f>IF(ISBLANK(FEASTG!$AR11),"",FEASTG!$AR11)</f>
        <v>SS;Sep;Reciprocity_Num;Focus_Num;Engage;Attune;Schedule;Treasure_Num;GrowthChar;GrowthThink;GrowthCreate;FEAST;G;PassFEAST;Role1;Role2;</v>
      </c>
    </row>
    <row r="35" spans="1:1">
      <c r="A35" s="37" t="str">
        <f>IF(ISBLANK(FEASTG!$AR12),"",FEASTG!$AR12)</f>
        <v>FG;P001;2;1;1;2;1;3;1;1;0;1.6;0.67;FALSE;R01;R04;</v>
      </c>
    </row>
    <row r="36" spans="1:1">
      <c r="A36" s="37" t="str">
        <f>IF(ISBLANK(FEASTG!$AR13),"",FEASTG!$AR13)</f>
        <v>FG;P002;0;1;2;3;2;1;1;2;1;1.8;1.33;TRUE;R03;R10;</v>
      </c>
    </row>
    <row r="37" spans="1:1">
      <c r="A37" s="37" t="str">
        <f>IF(ISBLANK(FEASTG!$AR14),"",FEASTG!$AR14)</f>
        <v>FG;P003;0;2;2;1;1;2;2;3;1;1.6;2;TRUE;R11;R12;</v>
      </c>
    </row>
    <row r="38" spans="1:1">
      <c r="A38" s="37" t="str">
        <f>IF(ISBLANK(FEASTG!$AR15),"",FEASTG!$AR15)</f>
        <v>FG;P004;0;3;3;3;3;3;3;3;3;3;3;TRUE;R01;R14;</v>
      </c>
    </row>
    <row r="39" spans="1:1">
      <c r="A39" s="37" t="str">
        <f>IF(ISBLANK(FEASTG!$AR16),"",FEASTG!$AR16)</f>
        <v>FG;P009;1;0;1;0;1;1;0;0;0;0.6;0;FALSE;R08;R04;</v>
      </c>
    </row>
    <row r="40" spans="1:1">
      <c r="A40" s="37" t="str">
        <f>IF(ISBLANK(FEASTG!$AR17),"",FEASTG!$AR17)</f>
        <v>FG;P010;1;2;2;2;3;2;1;1;0;2.2;0.67;TRUE;R21;R12;</v>
      </c>
    </row>
    <row r="41" spans="1:1">
      <c r="A41" s="37" t="str">
        <f>IF(ISBLANK(FEASTG!$AR18),"",FEASTG!$AR18)</f>
        <v/>
      </c>
    </row>
    <row r="42" spans="1:1">
      <c r="A42" s="37" t="str">
        <f>IF(ISBLANK(FEASTG!$AR19),"",FEASTG!$AR19)</f>
        <v/>
      </c>
    </row>
    <row r="43" spans="1:1">
      <c r="A43" s="37" t="str">
        <f>IF(ISBLANK(FEASTG!$AR20),"",FEASTG!$AR20)</f>
        <v/>
      </c>
    </row>
    <row r="44" spans="1:1">
      <c r="A44" s="37" t="str">
        <f>IF(ISBLANK(FEASTG!$AR21),"",FEASTG!$AR21)</f>
        <v/>
      </c>
    </row>
    <row r="45" spans="1:1">
      <c r="A45" s="37" t="str">
        <f>IF(ISBLANK(FEASTG!$AR22),"",FEASTG!$AR22)</f>
        <v/>
      </c>
    </row>
    <row r="46" spans="1:1">
      <c r="A46" s="37" t="str">
        <f>IF(ISBLANK(FEASTG!$AR23),"",FEASTG!$AR23)</f>
        <v/>
      </c>
    </row>
    <row r="47" spans="1:1">
      <c r="A47" s="37" t="str">
        <f>IF(ISBLANK(FEASTG!$AR24),"",FEASTG!$AR24)</f>
        <v/>
      </c>
    </row>
    <row r="48" spans="1:1">
      <c r="A48" s="37" t="str">
        <f>IF(ISBLANK(FEASTG!$AR25),"",FEASTG!$AR25)</f>
        <v/>
      </c>
    </row>
    <row r="49" spans="1:1">
      <c r="A49" s="37" t="str">
        <f>IF(ISBLANK(FEASTG!$AR26),"",FEASTG!$AR26)</f>
        <v/>
      </c>
    </row>
    <row r="50" spans="1:1">
      <c r="A50" s="37" t="str">
        <f>IF(ISBLANK(FEASTG!$AR27),"",FEASTG!$AR27)</f>
        <v/>
      </c>
    </row>
    <row r="51" spans="1:1">
      <c r="A51" s="37" t="str">
        <f>IF(ISBLANK(FEASTG!$AR28),"",FEASTG!$AR28)</f>
        <v/>
      </c>
    </row>
    <row r="52" spans="1:1">
      <c r="A52" s="37" t="str">
        <f>IF(ISBLANK(FEASTG!$AR29),"",FEASTG!$AR29)</f>
        <v/>
      </c>
    </row>
    <row r="53" spans="1:1">
      <c r="A53" s="37" t="str">
        <f>IF(ISBLANK(FEASTG!$AR30),"",FEASTG!$AR30)</f>
        <v/>
      </c>
    </row>
    <row r="54" spans="1:1">
      <c r="A54" s="37" t="str">
        <f>IF(ISBLANK(FEASTG!$AR31),"",FEASTG!$AR31)</f>
        <v/>
      </c>
    </row>
    <row r="55" spans="1:1">
      <c r="A55" s="37" t="str">
        <f>IF(ISBLANK(FEASTG!$AR32),"",FEASTG!$AR32)</f>
        <v/>
      </c>
    </row>
    <row r="56" spans="1:1">
      <c r="A56" s="37" t="str">
        <f>IF(ISBLANK(FEASTG!$AR33),"",FEASTG!$AR33)</f>
        <v/>
      </c>
    </row>
    <row r="57" spans="1:1">
      <c r="A57" s="37" t="str">
        <f>IF(ISBLANK(FEASTG!$AR34),"",FEASTG!$AR34)</f>
        <v/>
      </c>
    </row>
    <row r="58" spans="1:1">
      <c r="A58" s="37" t="str">
        <f>IF(ISBLANK(FEASTG!$AR35),"",FEASTG!$AR35)</f>
        <v/>
      </c>
    </row>
    <row r="59" spans="1:1">
      <c r="A59" s="37" t="str">
        <f>IF(ISBLANK(FEASTG!$AR36),"",FEASTG!$AR36)</f>
        <v/>
      </c>
    </row>
    <row r="60" spans="1:1">
      <c r="A60" s="37" t="str">
        <f>IF(ISBLANK(FEASTG!$AR37),"",FEASTG!$AR37)</f>
        <v/>
      </c>
    </row>
    <row r="61" spans="1:1">
      <c r="A61" s="37" t="str">
        <f>IF(ISBLANK(FEASTG!$AR38),"",FEASTG!$AR38)</f>
        <v/>
      </c>
    </row>
    <row r="62" spans="1:1">
      <c r="A62" s="37" t="str">
        <f>IF(ISBLANK(FEASTG!$AR39),"",FEASTG!$AR39)</f>
        <v/>
      </c>
    </row>
    <row r="63" spans="1:1">
      <c r="A63" s="37" t="str">
        <f>IF(ISBLANK(FEASTG!$AR40),"",FEASTG!$AR40)</f>
        <v/>
      </c>
    </row>
    <row r="64" spans="1:1">
      <c r="A64" s="38" t="s">
        <v>2423</v>
      </c>
    </row>
    <row r="65" spans="1:1">
      <c r="A65" s="39" t="str">
        <f>IF(ISBLANK(NeedsLon!$K10),"",NeedsLon!$K10)</f>
        <v>SS;NeedLon;Source;ValuesPosNeg;Sign;</v>
      </c>
    </row>
    <row r="66" spans="1:1">
      <c r="A66" s="39" t="str">
        <f>IF(ISBLANK(NeedsLon!$K11),"",NeedsLon!$K11)</f>
        <v>NL;NL01;IGE1;1;1;</v>
      </c>
    </row>
    <row r="67" spans="1:1">
      <c r="A67" s="39" t="str">
        <f>IF(ISBLANK(NeedsLon!$K12),"",NeedsLon!$K12)</f>
        <v>NL;NL02;IGE2;1;1;</v>
      </c>
    </row>
    <row r="68" spans="1:1">
      <c r="A68" s="39" t="str">
        <f>IF(ISBLANK(NeedsLon!$K13),"",NeedsLon!$K13)</f>
        <v>NL;NL03;IGE3;1;-1;</v>
      </c>
    </row>
    <row r="69" spans="1:1">
      <c r="A69" s="39" t="str">
        <f>IF(ISBLANK(NeedsLon!$K14),"",NeedsLon!$K14)</f>
        <v>NL;NL04;IGE4;1;1;</v>
      </c>
    </row>
    <row r="70" spans="1:1">
      <c r="A70" s="39" t="str">
        <f>IF(ISBLANK(NeedsLon!$K15),"",NeedsLon!$K15)</f>
        <v>NL;NL05;IGE5;1;1;</v>
      </c>
    </row>
    <row r="71" spans="1:1">
      <c r="A71" s="39" t="str">
        <f>IF(ISBLANK(NeedsLon!$K16),"",NeedsLon!$K16)</f>
        <v>NL;NL06;IGE6;-1;-1;</v>
      </c>
    </row>
    <row r="72" spans="1:1">
      <c r="A72" s="39" t="str">
        <f>IF(ISBLANK(NeedsLon!$K17),"",NeedsLon!$K17)</f>
        <v>NL;NL07;IGE7;2;-1;</v>
      </c>
    </row>
    <row r="73" spans="1:1">
      <c r="A73" s="39" t="str">
        <f>IF(ISBLANK(NeedsLon!$K18),"",NeedsLon!$K18)</f>
        <v>NL;NL08;IGE8;1;1;</v>
      </c>
    </row>
    <row r="74" spans="1:1">
      <c r="A74" s="39" t="str">
        <f>IF(ISBLANK(NeedsLon!$K19),"",NeedsLon!$K19)</f>
        <v>NL;NL09;IGE9;-1;1;</v>
      </c>
    </row>
    <row r="75" spans="1:1">
      <c r="A75" s="39" t="str">
        <f>IF(ISBLANK(NeedsLon!$K20),"",NeedsLon!$K20)</f>
        <v>NL;NL10;IGE10;1;1;</v>
      </c>
    </row>
    <row r="76" spans="1:1">
      <c r="A76" s="39" t="str">
        <f>IF(ISBLANK(NeedsLon!$K21),"",NeedsLon!$K21)</f>
        <v>NL;NL11;IGE11;-2;1;</v>
      </c>
    </row>
    <row r="77" spans="1:1">
      <c r="A77" s="39" t="str">
        <f>IF(ISBLANK(NeedsLon!$K22),"",NeedsLon!$K22)</f>
        <v>NL;NL12;IGE12;-1;-1;</v>
      </c>
    </row>
    <row r="78" spans="1:1">
      <c r="A78" s="39" t="str">
        <f>IF(ISBLANK(NeedsLon!$K23),"",NeedsLon!$K23)</f>
        <v>NL;NL13;IGE13;0;1;</v>
      </c>
    </row>
    <row r="79" spans="1:1">
      <c r="A79" s="39" t="str">
        <f>IF(ISBLANK(NeedsLon!$K24),"",NeedsLon!$K24)</f>
        <v>NL;NL14;IGE14;1;-1;</v>
      </c>
    </row>
    <row r="80" spans="1:1">
      <c r="A80" s="39" t="str">
        <f>IF(ISBLANK(NeedsLon!$K25),"",NeedsLon!$K25)</f>
        <v>NL;NL15;IGE15;1;1;</v>
      </c>
    </row>
    <row r="81" spans="1:1">
      <c r="A81" s="39" t="str">
        <f>IF(ISBLANK(NeedsLon!$K26),"",NeedsLon!$K26)</f>
        <v>NL;NL16;IGE16;0;1;</v>
      </c>
    </row>
    <row r="82" spans="1:1">
      <c r="A82" s="39" t="str">
        <f>IF(ISBLANK(NeedsLon!$K27),"",NeedsLon!$K27)</f>
        <v>NL;NL17;IGE17;0;1;</v>
      </c>
    </row>
    <row r="83" spans="1:1">
      <c r="A83" s="39" t="str">
        <f>IF(ISBLANK(NeedsLon!$K28),"",NeedsLon!$K28)</f>
        <v>NL;NL18;IGE18;0;-1;</v>
      </c>
    </row>
    <row r="84" spans="1:1">
      <c r="A84" s="39" t="str">
        <f>IF(ISBLANK(NeedsLon!$K29),"",NeedsLon!$K29)</f>
        <v>NL;NL19;IGE19;0;1;</v>
      </c>
    </row>
    <row r="85" spans="1:1">
      <c r="A85" s="40" t="str">
        <f>IF(ISBLANK(NeedsLon!$K33),"",NeedsLon!$K33)</f>
        <v>NL;NL20;DeJong1;2;-1;</v>
      </c>
    </row>
    <row r="86" spans="1:1">
      <c r="A86" s="40" t="str">
        <f>IF(ISBLANK(NeedsLon!$K34),"",NeedsLon!$K34)</f>
        <v>NL;NL21;DeJong2;0;-1;</v>
      </c>
    </row>
    <row r="87" spans="1:1">
      <c r="A87" s="40" t="str">
        <f>IF(ISBLANK(NeedsLon!$K35),"",NeedsLon!$K35)</f>
        <v>NL;NL22;DeJong3;0;-1;</v>
      </c>
    </row>
    <row r="88" spans="1:1">
      <c r="A88" s="40" t="str">
        <f>IF(ISBLANK(NeedsLon!$K36),"",NeedsLon!$K36)</f>
        <v>NL;NL23;DeJong4;0;1;</v>
      </c>
    </row>
    <row r="89" spans="1:1">
      <c r="A89" s="40" t="str">
        <f>IF(ISBLANK(NeedsLon!$K37),"",NeedsLon!$K37)</f>
        <v>NL;NL24;DeJong5;0;1;</v>
      </c>
    </row>
    <row r="90" spans="1:1">
      <c r="A90" s="40" t="str">
        <f>IF(ISBLANK(NeedsLon!$K38),"",NeedsLon!$K38)</f>
        <v>NL;NL25;DeJong6;0;1;</v>
      </c>
    </row>
    <row r="91" spans="1:1">
      <c r="A91" s="41" t="str">
        <f>IF(ISBLANK(NeedsLon!$K43),"",NeedsLon!$K43)</f>
        <v>NL;Sub;IGEN1;0;1;</v>
      </c>
    </row>
    <row r="92" spans="1:1">
      <c r="A92" s="41" t="str">
        <f>IF(ISBLANK(NeedsLon!$K44),"",NeedsLon!$K44)</f>
        <v>NL;Pro;IGEN2;1;1;</v>
      </c>
    </row>
    <row r="93" spans="1:1">
      <c r="A93" s="41" t="str">
        <f>IF(ISBLANK(NeedsLon!$K45),"",NeedsLon!$K45)</f>
        <v>NL;Aff;IGEN3;1;1;</v>
      </c>
    </row>
    <row r="94" spans="1:1">
      <c r="A94" s="41" t="str">
        <f>IF(ISBLANK(NeedsLon!$K46),"",NeedsLon!$K46)</f>
        <v>NL;Und;IGEN4;1;1;</v>
      </c>
    </row>
    <row r="95" spans="1:1">
      <c r="A95" s="41" t="str">
        <f>IF(ISBLANK(NeedsLon!$K47),"",NeedsLon!$K47)</f>
        <v>NL;Lei;IGEN5;3;1;</v>
      </c>
    </row>
    <row r="96" spans="1:1">
      <c r="A96" s="41" t="str">
        <f>IF(ISBLANK(NeedsLon!$K48),"",NeedsLon!$K48)</f>
        <v>NL;Par;IGEN6;1;1;</v>
      </c>
    </row>
    <row r="97" spans="1:1">
      <c r="A97" s="41" t="str">
        <f>IF(ISBLANK(NeedsLon!$K49),"",NeedsLon!$K49)</f>
        <v>NL;Cre;IGEN7;1;1;</v>
      </c>
    </row>
    <row r="98" spans="1:1">
      <c r="A98" s="41" t="str">
        <f>IF(ISBLANK(NeedsLon!$K50),"",NeedsLon!$K50)</f>
        <v>NL;Ide;IGEN8;1;1;</v>
      </c>
    </row>
    <row r="99" spans="1:1">
      <c r="A99" s="41" t="str">
        <f>IF(ISBLANK(NeedsLon!$K51),"",NeedsLon!$K51)</f>
        <v>NL;Fre;IGEN9;1;1;</v>
      </c>
    </row>
    <row r="100" spans="1:1">
      <c r="A100" s="42" t="s">
        <v>2424</v>
      </c>
    </row>
    <row r="101" spans="1:1">
      <c r="A101" s="43" t="str">
        <f>IF(ISBLANK(Communities!$AS20),"",Communities!$AS20)</f>
        <v>SS;LocID;Type;Fit;OpenDoor;EncounterEngine;OwnershipPath;FairPlaceMixing;ThreeVisit;Join;TimePart;RoleTier;TenureScore;FriendsBand;</v>
      </c>
    </row>
    <row r="102" spans="1:1">
      <c r="A102" s="43" t="str">
        <f>IF(ISBLANK(Communities!$AS21),"",Communities!$AS21)</f>
        <v>CO;L001;TC04;1;0;2;1;1;1;1;1;1;2;1;</v>
      </c>
    </row>
    <row r="103" spans="1:1">
      <c r="A103" s="43" t="str">
        <f>IF(ISBLANK(Communities!$AS22),"",Communities!$AS22)</f>
        <v>CO;L002;TC02;2;1;1;2;2;3;2;2;2;1;0;</v>
      </c>
    </row>
    <row r="104" spans="1:1">
      <c r="A104" s="43" t="str">
        <f>IF(ISBLANK(Communities!$AS23),"",Communities!$AS23)</f>
        <v/>
      </c>
    </row>
    <row r="105" spans="1:1">
      <c r="A105" s="43" t="str">
        <f>IF(ISBLANK(Communities!$AS24),"",Communities!$AS24)</f>
        <v/>
      </c>
    </row>
    <row r="106" spans="1:1">
      <c r="A106" s="43" t="str">
        <f>IF(ISBLANK(Communities!$AS25),"",Communities!$AS25)</f>
        <v/>
      </c>
    </row>
    <row r="107" spans="1:1">
      <c r="A107" s="43" t="str">
        <f>IF(ISBLANK(Communities!$AS26),"",Communities!$AS26)</f>
        <v/>
      </c>
    </row>
    <row r="108" spans="1:1">
      <c r="A108" s="43" t="str">
        <f>IF(ISBLANK(Communities!$AS27),"",Communities!$AS27)</f>
        <v/>
      </c>
    </row>
    <row r="109" spans="1:1">
      <c r="A109" s="43" t="str">
        <f>IF(ISBLANK(Communities!$AS28),"",Communities!$AS28)</f>
        <v/>
      </c>
    </row>
    <row r="110" spans="1:1">
      <c r="A110" s="43" t="str">
        <f>IF(ISBLANK(Communities!$AS29),"",Communities!$AS29)</f>
        <v/>
      </c>
    </row>
    <row r="111" spans="1:1">
      <c r="A111" s="43" t="str">
        <f>IF(ISBLANK(Communities!$AS30),"",Communities!$AS30)</f>
        <v/>
      </c>
    </row>
    <row r="112" spans="1:1">
      <c r="A112" s="43" t="str">
        <f>IF(ISBLANK(Communities!$AS31),"",Communities!$AS31)</f>
        <v/>
      </c>
    </row>
    <row r="113" spans="1:1">
      <c r="A113" s="43" t="str">
        <f>IF(ISBLANK(Communities!$AS32),"",Communities!$AS32)</f>
        <v/>
      </c>
    </row>
    <row r="114" spans="1:1">
      <c r="A114" s="43" t="str">
        <f>IF(ISBLANK(Communities!$AS33),"",Communities!$AS33)</f>
        <v/>
      </c>
    </row>
    <row r="115" spans="1:1">
      <c r="A115" s="43" t="str">
        <f>IF(ISBLANK(Communities!$AS34),"",Communities!$AS34)</f>
        <v/>
      </c>
    </row>
    <row r="116" spans="1:1">
      <c r="A116" s="43" t="str">
        <f>IF(ISBLANK(Communities!$AS35),"",Communities!$AS35)</f>
        <v/>
      </c>
    </row>
    <row r="117" spans="1:1">
      <c r="A117" s="43" t="str">
        <f>IF(ISBLANK(Communities!$AS36),"",Communities!$AS36)</f>
        <v/>
      </c>
    </row>
    <row r="118" spans="1:1">
      <c r="A118" s="43" t="str">
        <f>IF(ISBLANK(Communities!$AS37),"",Communities!$AS37)</f>
        <v/>
      </c>
    </row>
    <row r="119" spans="1:1">
      <c r="A119" s="43" t="str">
        <f>IF(ISBLANK(Communities!$AS38),"",Communities!$AS38)</f>
        <v/>
      </c>
    </row>
    <row r="120" spans="1:1">
      <c r="A120" s="43" t="str">
        <f>IF(ISBLANK(Communities!$AS39),"",Communities!$AS39)</f>
        <v/>
      </c>
    </row>
    <row r="121" spans="1:1">
      <c r="A121" s="43" t="str">
        <f>IF(ISBLANK(Communities!$AS40),"",Communities!$AS40)</f>
        <v/>
      </c>
    </row>
    <row r="122" spans="1:1">
      <c r="A122" s="43" t="str">
        <f>IF(ISBLANK(Communities!$AS41),"",Communities!$AS41)</f>
        <v/>
      </c>
    </row>
    <row r="123" spans="1:1">
      <c r="A123" s="45" t="s">
        <v>2425</v>
      </c>
    </row>
    <row r="124" spans="1:1">
      <c r="A124" s="44" t="str">
        <f>IF(ISBLANK(ResHab!$J10),"",ResHab!$J10)</f>
        <v>SS;ResLabel;ResValue;</v>
      </c>
    </row>
    <row r="125" spans="1:1">
      <c r="A125" s="44" t="str">
        <f>IF(ISBLANK(ResHab!$J11),"",ResHab!$J11)</f>
        <v>RH;ResT;0;</v>
      </c>
    </row>
    <row r="126" spans="1:1">
      <c r="A126" s="44" t="str">
        <f>IF(ISBLANK(ResHab!$J12),"",ResHab!$J12)</f>
        <v>RH;ResHe;0;</v>
      </c>
    </row>
    <row r="127" spans="1:1">
      <c r="A127" s="44" t="str">
        <f>IF(ISBLANK(ResHab!$J13),"",ResHab!$J13)</f>
        <v>RH;ResFi;0;</v>
      </c>
    </row>
    <row r="128" spans="1:1">
      <c r="A128" s="44" t="str">
        <f>IF(ISBLANK(ResHab!$J14),"",ResHab!$J14)</f>
        <v>RH;ResHos;1;</v>
      </c>
    </row>
    <row r="129" spans="1:1">
      <c r="A129" s="44" t="str">
        <f>IF(ISBLANK(ResHab!$J15),"",ResHab!$J15)</f>
        <v>RH;ResTrav;0;</v>
      </c>
    </row>
    <row r="130" spans="1:1">
      <c r="A130" s="44" t="str">
        <f>IF(ISBLANK(ResHab!$J16),"",ResHab!$J16)</f>
        <v>RH;ResNet;0;</v>
      </c>
    </row>
    <row r="131" spans="1:1">
      <c r="A131" s="46" t="str">
        <f>IF(ISBLANK(ResHab!$J19),"",ResHab!$J19)</f>
        <v>RH;HabGenLabel;HabGenValue;</v>
      </c>
    </row>
    <row r="132" spans="1:1">
      <c r="A132" s="46" t="str">
        <f>IF(ISBLANK(ResHab!$J20),"",ResHab!$J20)</f>
        <v>RH;SS01;-1;</v>
      </c>
    </row>
    <row r="133" spans="1:1">
      <c r="A133" s="46" t="str">
        <f>IF(ISBLANK(ResHab!$J21),"",ResHab!$J21)</f>
        <v>RH;SS02;0;</v>
      </c>
    </row>
    <row r="134" spans="1:1">
      <c r="A134" s="46" t="str">
        <f>IF(ISBLANK(ResHab!$J22),"",ResHab!$J22)</f>
        <v>RH;SS03;0;</v>
      </c>
    </row>
    <row r="135" spans="1:1">
      <c r="A135" s="46" t="str">
        <f>IF(ISBLANK(ResHab!$J23),"",ResHab!$J23)</f>
        <v>RH;SS04;-1;</v>
      </c>
    </row>
    <row r="136" spans="1:1">
      <c r="A136" s="46" t="str">
        <f>IF(ISBLANK(ResHab!$J24),"",ResHab!$J24)</f>
        <v>RH;SS05;0;</v>
      </c>
    </row>
    <row r="137" spans="1:1">
      <c r="A137" s="46" t="str">
        <f>IF(ISBLANK(ResHab!$J25),"",ResHab!$J25)</f>
        <v>RH;SS06;-1;</v>
      </c>
    </row>
    <row r="138" spans="1:1">
      <c r="A138" s="46" t="str">
        <f>IF(ISBLANK(ResHab!$J26),"",ResHab!$J26)</f>
        <v>RH;SS07;0;</v>
      </c>
    </row>
    <row r="139" spans="1:1">
      <c r="A139" s="46" t="str">
        <f>IF(ISBLANK(ResHab!$J27),"",ResHab!$J27)</f>
        <v>RH;SS08;1;</v>
      </c>
    </row>
    <row r="140" spans="1:1">
      <c r="A140" s="46" t="str">
        <f>IF(ISBLANK(ResHab!$J28),"",ResHab!$J28)</f>
        <v>RH;SS09;0;</v>
      </c>
    </row>
    <row r="141" spans="1:1">
      <c r="A141" s="46" t="str">
        <f>IF(ISBLANK(ResHab!$J29),"",ResHab!$J29)</f>
        <v>RH;SS10;0;</v>
      </c>
    </row>
    <row r="142" spans="1:1">
      <c r="A142" s="46" t="str">
        <f>IF(ISBLANK(ResHab!$J33),"",ResHab!$J33)</f>
        <v>RH;HabPC;0;</v>
      </c>
    </row>
    <row r="143" spans="1:1">
      <c r="A143" s="46" t="str">
        <f>IF(ISBLANK(ResHab!$J34),"",ResHab!$J34)</f>
        <v>RH;HabTS;0;</v>
      </c>
    </row>
    <row r="144" spans="1:1">
      <c r="A144" s="46" t="str">
        <f>IF(ISBLANK(ResHab!$J35),"",ResHab!$J35)</f>
        <v>RH;HabHosp;0;</v>
      </c>
    </row>
    <row r="145" spans="1:1">
      <c r="A145" s="46" t="str">
        <f>IF(ISBLANK(ResHab!$J36),"",ResHab!$J36)</f>
        <v>RH;HabLay;0;</v>
      </c>
    </row>
    <row r="146" spans="1:1">
      <c r="A146" s="46" t="str">
        <f>IF(ISBLANK(ResHab!$J37),"",ResHab!$J37)</f>
        <v>RH;HabRecRust;0;</v>
      </c>
    </row>
    <row r="147" spans="1:1">
      <c r="A147" s="46" t="str">
        <f>IF(ISBLANK(ResHab!$J38),"",ResHab!$J38)</f>
        <v>RH;HabBusyToxic;0;</v>
      </c>
    </row>
    <row r="148" spans="1:1">
      <c r="A148" s="46" t="str">
        <f>IF(ISBLANK(ResHab!$J39),"",ResHab!$J39)</f>
        <v>RH;HabGiftsAllow;0;</v>
      </c>
    </row>
    <row r="149" spans="1:1">
      <c r="A149" s="47" t="str">
        <f>IF(ISBLANK(ResHab!$J44),"",ResHab!$J44)</f>
        <v>RH;HabWideLabel;HabWideValue;</v>
      </c>
    </row>
    <row r="150" spans="1:1">
      <c r="A150" s="47" t="str">
        <f>IF(ISBLANK(ResHab!$J45),"",ResHab!$J45)</f>
        <v>RH;NewGroups;0;</v>
      </c>
    </row>
    <row r="151" spans="1:1">
      <c r="A151" s="47" t="str">
        <f>IF(ISBLANK(ResHab!$J46),"",ResHab!$J46)</f>
        <v>RH;MUIntOnl;0;</v>
      </c>
    </row>
    <row r="152" spans="1:1">
      <c r="A152" s="36" t="s">
        <v>2426</v>
      </c>
    </row>
    <row r="153" spans="1:1">
      <c r="A153" s="37" t="str">
        <f>PerCon!AG21</f>
        <v>SS;PeriodLabel;PeriodClass;Lon;StartYear;EndYear;CountryISO;SocialChange;ConnFam;ConnFriend;ConnCom;</v>
      </c>
    </row>
    <row r="154" spans="1:1">
      <c r="A154" s="37" t="str">
        <f>PerCon!AG22</f>
        <v>PC;T01;Per01;2;;;USA;0;1;3;1;</v>
      </c>
    </row>
    <row r="155" spans="1:1">
      <c r="A155" s="37" t="str">
        <f>PerCon!AG23</f>
        <v>PC;T02;Per02;1;;;CHN;2;2;4;1;</v>
      </c>
    </row>
    <row r="156" spans="1:1">
      <c r="A156" s="37" t="str">
        <f>PerCon!AG24</f>
        <v>PC;T03;Per04;3;;;IND;2;4;4;0;</v>
      </c>
    </row>
    <row r="157" spans="1:1">
      <c r="A157" s="37" t="str">
        <f>PerCon!AG25</f>
        <v/>
      </c>
    </row>
    <row r="158" spans="1:1">
      <c r="A158" s="37" t="str">
        <f>PerCon!AG26</f>
        <v/>
      </c>
    </row>
    <row r="159" spans="1:1">
      <c r="A159" s="37" t="str">
        <f>PerCon!AG27</f>
        <v/>
      </c>
    </row>
    <row r="160" spans="1:1">
      <c r="A160" s="37" t="str">
        <f>PerCon!AG28</f>
        <v/>
      </c>
    </row>
    <row r="161" spans="1:1">
      <c r="A161" s="37" t="str">
        <f>PerCon!AG29</f>
        <v/>
      </c>
    </row>
    <row r="162" spans="1:1">
      <c r="A162" s="37" t="str">
        <f>PerCon!AG30</f>
        <v/>
      </c>
    </row>
    <row r="163" spans="1:1">
      <c r="A163" s="37" t="str">
        <f>PerCon!AG31</f>
        <v/>
      </c>
    </row>
    <row r="164" spans="1:1">
      <c r="A164" s="37" t="str">
        <f>PerCon!AG32</f>
        <v/>
      </c>
    </row>
    <row r="165" spans="1:1">
      <c r="A165" s="37" t="str">
        <f>PerCon!AG33</f>
        <v/>
      </c>
    </row>
    <row r="166" spans="1:1">
      <c r="A166" s="37" t="str">
        <f>PerCon!AG34</f>
        <v/>
      </c>
    </row>
    <row r="167" spans="1:1">
      <c r="A167" s="37" t="str">
        <f>PerCon!AG35</f>
        <v/>
      </c>
    </row>
    <row r="168" spans="1:1">
      <c r="A168" s="37" t="str">
        <f>PerCon!AG36</f>
        <v/>
      </c>
    </row>
    <row r="169" spans="1:1">
      <c r="A169" s="37" t="str">
        <f>PerCon!AG37</f>
        <v/>
      </c>
    </row>
    <row r="170" spans="1:1">
      <c r="A170" s="37" t="str">
        <f>PerCon!AG38</f>
        <v/>
      </c>
    </row>
    <row r="171" spans="1:1">
      <c r="A171" s="38" t="s">
        <v>2427</v>
      </c>
    </row>
    <row r="172" spans="1:1">
      <c r="A172" s="39" t="str">
        <f>I_as_friend!J6</f>
        <v>SS;MyFriendLabel;MyFriendValue;</v>
      </c>
    </row>
    <row r="173" spans="1:1">
      <c r="A173" s="39" t="str">
        <f>I_as_friend!J7</f>
        <v>MF;FX_01;0;</v>
      </c>
    </row>
    <row r="174" spans="1:1">
      <c r="A174" s="39" t="str">
        <f>I_as_friend!J8</f>
        <v>MF;FX_02;0;</v>
      </c>
    </row>
    <row r="175" spans="1:1">
      <c r="A175" s="39" t="str">
        <f>I_as_friend!J9</f>
        <v>MF;FX_03;0;</v>
      </c>
    </row>
    <row r="176" spans="1:1">
      <c r="A176" s="39" t="str">
        <f>I_as_friend!J10</f>
        <v>MF;FX_04;0;</v>
      </c>
    </row>
    <row r="177" spans="1:1">
      <c r="A177" s="39" t="str">
        <f>I_as_friend!J11</f>
        <v>MF;FX_05;0;</v>
      </c>
    </row>
    <row r="178" spans="1:1">
      <c r="A178" s="39" t="str">
        <f>I_as_friend!J12</f>
        <v>MF;FX_06;0;</v>
      </c>
    </row>
    <row r="179" spans="1:1">
      <c r="A179" s="39" t="str">
        <f>I_as_friend!J13</f>
        <v>MF;FX_07;0;</v>
      </c>
    </row>
    <row r="180" spans="1:1">
      <c r="A180" s="39" t="str">
        <f>I_as_friend!J14</f>
        <v>MF;FX_08;0;</v>
      </c>
    </row>
    <row r="181" spans="1:1">
      <c r="A181" s="39" t="str">
        <f>I_as_friend!J15</f>
        <v>MF;FX_09;0;</v>
      </c>
    </row>
    <row r="182" spans="1:1">
      <c r="A182" s="39" t="str">
        <f>I_as_friend!J16</f>
        <v>MF;FX_10;0;</v>
      </c>
    </row>
    <row r="183" spans="1:1">
      <c r="A183" s="39" t="str">
        <f>I_as_friend!J17</f>
        <v>MF;FX_11;0;</v>
      </c>
    </row>
    <row r="184" spans="1:1">
      <c r="A184" s="39" t="str">
        <f>I_as_friend!J18</f>
        <v>MF;FX_12;0;</v>
      </c>
    </row>
    <row r="185" spans="1:1">
      <c r="A185" s="39" t="str">
        <f>I_as_friend!J19</f>
        <v>MF;FX_13;0;</v>
      </c>
    </row>
    <row r="186" spans="1:1">
      <c r="A186" s="39" t="str">
        <f>I_as_friend!J20</f>
        <v>MF;FX_14;0;</v>
      </c>
    </row>
    <row r="187" spans="1:1">
      <c r="A187" s="39" t="str">
        <f>I_as_friend!J21</f>
        <v>MF;FX_15;0;</v>
      </c>
    </row>
    <row r="188" spans="1:1">
      <c r="A188" s="39" t="str">
        <f>I_as_friend!J22</f>
        <v>MF;FX_16;0;</v>
      </c>
    </row>
    <row r="189" spans="1:1">
      <c r="A189" s="39" t="str">
        <f>I_as_friend!J23</f>
        <v>MF;FX_17;0;</v>
      </c>
    </row>
    <row r="190" spans="1:1">
      <c r="A190" s="39" t="str">
        <f>I_as_friend!J24</f>
        <v>MF;FX_18;0;</v>
      </c>
    </row>
    <row r="191" spans="1:1">
      <c r="A191" s="39" t="str">
        <f>I_as_friend!J25</f>
        <v>MF;FX_19;0;</v>
      </c>
    </row>
    <row r="192" spans="1:1">
      <c r="A192" s="39" t="str">
        <f>I_as_friend!J26</f>
        <v>MF;FX_20;0;</v>
      </c>
    </row>
    <row r="193" spans="1:1">
      <c r="A193" s="39" t="str">
        <f>I_as_friend!J27</f>
        <v>MF;FX_21;0;</v>
      </c>
    </row>
    <row r="194" spans="1:1">
      <c r="A194" s="39" t="str">
        <f>I_as_friend!J28</f>
        <v>MF;FX_22;0;</v>
      </c>
    </row>
    <row r="195" spans="1:1">
      <c r="A195" s="39" t="str">
        <f>I_as_friend!J29</f>
        <v>MF;FX_23;0;</v>
      </c>
    </row>
    <row r="196" spans="1:1">
      <c r="A196" s="39" t="str">
        <f>I_as_friend!J30</f>
        <v>MF;FX_24;0;</v>
      </c>
    </row>
    <row r="197" spans="1:1">
      <c r="A197" s="39" t="str">
        <f>I_as_friend!J31</f>
        <v>MF;FX_25;0;</v>
      </c>
    </row>
    <row r="198" spans="1:1">
      <c r="A198" s="39" t="str">
        <f>I_as_friend!J32</f>
        <v>MF;FX_26;0;</v>
      </c>
    </row>
    <row r="199" spans="1:1">
      <c r="A199" s="39" t="str">
        <f>I_as_friend!J33</f>
        <v>MF;FX_27;0;</v>
      </c>
    </row>
    <row r="200" spans="1:1">
      <c r="A200" s="39" t="str">
        <f>I_as_friend!J34</f>
        <v>MF;FX_28;0;</v>
      </c>
    </row>
    <row r="201" spans="1:1">
      <c r="A201" s="39" t="str">
        <f>I_as_friend!J35</f>
        <v>MF;FX_29;0;</v>
      </c>
    </row>
    <row r="202" spans="1:1">
      <c r="A202" s="39" t="str">
        <f>I_as_friend!J36</f>
        <v>MF;FX_30;0;</v>
      </c>
    </row>
    <row r="203" spans="1:1">
      <c r="A203" s="39" t="str">
        <f>I_as_friend!J37</f>
        <v>MF;FX_31;0;</v>
      </c>
    </row>
    <row r="204" spans="1:1">
      <c r="A204" s="39" t="str">
        <f>I_as_friend!J38</f>
        <v>MF;FX_32;0;</v>
      </c>
    </row>
    <row r="205" spans="1:1">
      <c r="A205" s="39" t="str">
        <f>I_as_friend!J39</f>
        <v>MF;FX_33;0;</v>
      </c>
    </row>
    <row r="206" spans="1:1">
      <c r="A206" s="39" t="str">
        <f>I_as_friend!J40</f>
        <v>MF;FX_34;0;</v>
      </c>
    </row>
    <row r="207" spans="1:1">
      <c r="A207" s="39" t="str">
        <f>I_as_friend!J41</f>
        <v>MF;FX_35;0;</v>
      </c>
    </row>
    <row r="208" spans="1:1">
      <c r="A208" s="39" t="str">
        <f>I_as_friend!J42</f>
        <v>MF;FX_36;0;</v>
      </c>
    </row>
    <row r="209" spans="1:1">
      <c r="A209" s="39" t="str">
        <f>I_as_friend!J43</f>
        <v>MF;FX_37;0;</v>
      </c>
    </row>
    <row r="210" spans="1:1">
      <c r="A210" s="39" t="str">
        <f>I_as_friend!J44</f>
        <v>MF;FX_38;0;</v>
      </c>
    </row>
    <row r="211" spans="1:1">
      <c r="A211" s="39" t="str">
        <f>I_as_friend!J45</f>
        <v>MF;FX_39;0;</v>
      </c>
    </row>
    <row r="212" spans="1:1">
      <c r="A212" s="39" t="str">
        <f>I_as_friend!J46</f>
        <v>MF;FX_40;0;</v>
      </c>
    </row>
    <row r="213" spans="1:1">
      <c r="A213" s="39" t="str">
        <f>I_as_friend!J47</f>
        <v>MF;FX_41;0;</v>
      </c>
    </row>
    <row r="214" spans="1:1">
      <c r="A214" s="39" t="str">
        <f>I_as_friend!J48</f>
        <v>MF;FX_42;0;</v>
      </c>
    </row>
    <row r="215" spans="1:1">
      <c r="A215" s="39" t="str">
        <f>I_as_friend!J49</f>
        <v>MF;FX_43;0;</v>
      </c>
    </row>
    <row r="216" spans="1:1">
      <c r="A216" s="39" t="str">
        <f>I_as_friend!J50</f>
        <v>MF;FX_44;0;</v>
      </c>
    </row>
    <row r="217" spans="1:1">
      <c r="A217" s="39" t="str">
        <f>I_as_friend!J51</f>
        <v>MF;FX_45;0;</v>
      </c>
    </row>
    <row r="218" spans="1:1">
      <c r="A218" s="39" t="str">
        <f>I_as_friend!J52</f>
        <v>MF;FX_46;0;</v>
      </c>
    </row>
    <row r="219" spans="1:1">
      <c r="A219" s="39" t="str">
        <f>I_as_friend!J53</f>
        <v>MF;FX_47;0;</v>
      </c>
    </row>
    <row r="220" spans="1:1">
      <c r="A220" s="39" t="str">
        <f>I_as_friend!J54</f>
        <v>MF;FX_48;0;</v>
      </c>
    </row>
    <row r="221" spans="1:1">
      <c r="A221" s="39" t="str">
        <f>I_as_friend!J55</f>
        <v>MF;FX_49;0;</v>
      </c>
    </row>
    <row r="222" spans="1:1">
      <c r="A222" s="39" t="str">
        <f>I_as_friend!J56</f>
        <v>MF;FX_50;0;</v>
      </c>
    </row>
    <row r="224" spans="1:1">
      <c r="A224" s="38" t="s">
        <v>2428</v>
      </c>
    </row>
    <row r="225" spans="1:1">
      <c r="A225" s="39" t="str">
        <f>I_as_friend!J59</f>
        <v>SS;IasFriendLabel;IasFriendValue;</v>
      </c>
    </row>
    <row r="226" spans="1:1">
      <c r="A226" s="39" t="str">
        <f>I_as_friend!J60</f>
        <v>IF;FI_01;0;</v>
      </c>
    </row>
    <row r="227" spans="1:1">
      <c r="A227" s="39" t="str">
        <f>I_as_friend!J61</f>
        <v>IF;FI_02;0;</v>
      </c>
    </row>
    <row r="228" spans="1:1">
      <c r="A228" s="39" t="str">
        <f>I_as_friend!J62</f>
        <v>IF;FI_03;0;</v>
      </c>
    </row>
    <row r="229" spans="1:1">
      <c r="A229" s="39" t="str">
        <f>I_as_friend!J63</f>
        <v>IF;FI_04;0;</v>
      </c>
    </row>
    <row r="230" spans="1:1">
      <c r="A230" s="39" t="str">
        <f>I_as_friend!J64</f>
        <v>IF;FI_05;0;</v>
      </c>
    </row>
    <row r="231" spans="1:1">
      <c r="A231" s="39" t="str">
        <f>I_as_friend!J65</f>
        <v>IF;FI_06;0;</v>
      </c>
    </row>
    <row r="232" spans="1:1">
      <c r="A232" s="39" t="str">
        <f>I_as_friend!J66</f>
        <v>IF;FI_07;0;</v>
      </c>
    </row>
    <row r="233" spans="1:1">
      <c r="A233" s="39" t="str">
        <f>I_as_friend!J67</f>
        <v>IF;FI_08;0;</v>
      </c>
    </row>
    <row r="234" spans="1:1">
      <c r="A234" s="39" t="str">
        <f>I_as_friend!J68</f>
        <v>IF;FI_09;0;</v>
      </c>
    </row>
    <row r="235" spans="1:1">
      <c r="A235" s="39" t="str">
        <f>I_as_friend!J69</f>
        <v>IF;FI_10;0;</v>
      </c>
    </row>
    <row r="236" spans="1:1">
      <c r="A236" s="39" t="str">
        <f>I_as_friend!J70</f>
        <v>IF;FI_11;0;</v>
      </c>
    </row>
    <row r="237" spans="1:1">
      <c r="A237" s="39" t="str">
        <f>I_as_friend!J71</f>
        <v>IF;FI_12;0;</v>
      </c>
    </row>
    <row r="238" spans="1:1">
      <c r="A238" s="39" t="str">
        <f>I_as_friend!J72</f>
        <v>IF;FI_13;0;</v>
      </c>
    </row>
    <row r="239" spans="1:1">
      <c r="A239" s="39" t="str">
        <f>I_as_friend!J73</f>
        <v>IF;FI_14;0;</v>
      </c>
    </row>
    <row r="240" spans="1:1">
      <c r="A240" s="39" t="str">
        <f>I_as_friend!J74</f>
        <v>IF;FI_15;0;</v>
      </c>
    </row>
    <row r="241" spans="1:1">
      <c r="A241" s="39" t="str">
        <f>I_as_friend!J75</f>
        <v>IF;FI_16;0;</v>
      </c>
    </row>
    <row r="242" spans="1:1">
      <c r="A242" s="39" t="str">
        <f>I_as_friend!J76</f>
        <v>IF;FI_17;0;</v>
      </c>
    </row>
    <row r="243" spans="1:1">
      <c r="A243" s="39" t="str">
        <f>I_as_friend!J77</f>
        <v>IF;FI_18;0;</v>
      </c>
    </row>
    <row r="244" spans="1:1">
      <c r="A244" s="39" t="str">
        <f>I_as_friend!J78</f>
        <v>IF;FI_19;0;</v>
      </c>
    </row>
    <row r="245" spans="1:1">
      <c r="A245" s="39" t="str">
        <f>I_as_friend!J79</f>
        <v>IF;FI_20;0;</v>
      </c>
    </row>
    <row r="246" spans="1:1">
      <c r="A246" s="39" t="str">
        <f>I_as_friend!J80</f>
        <v>IF;FI_21;0;</v>
      </c>
    </row>
    <row r="247" spans="1:1">
      <c r="A247" s="39" t="str">
        <f>I_as_friend!J81</f>
        <v>IF;FI_22;0;</v>
      </c>
    </row>
    <row r="248" spans="1:1">
      <c r="A248" s="39" t="str">
        <f>I_as_friend!J82</f>
        <v>IF;FI_23;0;</v>
      </c>
    </row>
    <row r="249" spans="1:1">
      <c r="A249" s="39" t="str">
        <f>I_as_friend!J83</f>
        <v>IF;FI_24;0;</v>
      </c>
    </row>
    <row r="250" spans="1:1">
      <c r="A250" s="39" t="str">
        <f>I_as_friend!J84</f>
        <v>IF;FI_25;0;</v>
      </c>
    </row>
    <row r="251" spans="1:1">
      <c r="A251" s="39" t="str">
        <f>I_as_friend!J85</f>
        <v>IF;FI_26;0;</v>
      </c>
    </row>
    <row r="252" spans="1:1">
      <c r="A252" s="39" t="str">
        <f>I_as_friend!J86</f>
        <v>IF;FI_27;0;</v>
      </c>
    </row>
    <row r="253" spans="1:1">
      <c r="A253" s="39" t="str">
        <f>I_as_friend!J87</f>
        <v>IF;FI_28;0;</v>
      </c>
    </row>
    <row r="254" spans="1:1">
      <c r="A254" s="39" t="str">
        <f>I_as_friend!J88</f>
        <v>IF;FI_29;0;</v>
      </c>
    </row>
    <row r="255" spans="1:1">
      <c r="A255" s="39" t="str">
        <f>I_as_friend!J89</f>
        <v>IF;FI_30;0;</v>
      </c>
    </row>
    <row r="256" spans="1:1">
      <c r="A256" s="39" t="str">
        <f>I_as_friend!J90</f>
        <v>IF;FI_31;0;</v>
      </c>
    </row>
    <row r="257" spans="1:9">
      <c r="A257" s="39" t="str">
        <f>I_as_friend!J91</f>
        <v>IF;FI_32;0;</v>
      </c>
    </row>
    <row r="258" spans="1:9">
      <c r="A258" s="39" t="str">
        <f>I_as_friend!J92</f>
        <v>IF;FI_33;0;</v>
      </c>
    </row>
    <row r="259" spans="1:9">
      <c r="A259" s="39" t="str">
        <f>I_as_friend!J93</f>
        <v>IF;FI_34;0;</v>
      </c>
    </row>
    <row r="260" spans="1:9">
      <c r="A260" s="39" t="str">
        <f>I_as_friend!J94</f>
        <v>IF;FI_35;0;</v>
      </c>
    </row>
    <row r="261" spans="1:9">
      <c r="A261" s="39" t="str">
        <f>I_as_friend!J95</f>
        <v>IF;FI_36;0;</v>
      </c>
    </row>
    <row r="262" spans="1:9">
      <c r="A262" s="39" t="str">
        <f>I_as_friend!J96</f>
        <v>IF;FI_37;0;</v>
      </c>
    </row>
    <row r="263" spans="1:9">
      <c r="A263" s="39" t="str">
        <f>I_as_friend!J97</f>
        <v>IF;FI_38;0;</v>
      </c>
    </row>
    <row r="264" spans="1:9">
      <c r="A264" s="39" t="str">
        <f>I_as_friend!J98</f>
        <v>IF;FI_39;0;</v>
      </c>
    </row>
    <row r="265" spans="1:9">
      <c r="A265" s="39" t="str">
        <f>I_as_friend!J99</f>
        <v>IF;FI_40;0;</v>
      </c>
    </row>
    <row r="266" spans="1:9">
      <c r="A266" s="39" t="str">
        <f>I_as_friend!J100</f>
        <v>IF;FI_41;0;</v>
      </c>
    </row>
    <row r="267" spans="1:9">
      <c r="A267" s="39" t="str">
        <f>I_as_friend!J101</f>
        <v>IF;FI_42;0;</v>
      </c>
    </row>
    <row r="268" spans="1:9">
      <c r="A268" s="39" t="str">
        <f>I_as_friend!J102</f>
        <v>IF;FI_43;0;</v>
      </c>
    </row>
    <row r="269" spans="1:9">
      <c r="A269" s="39" t="str">
        <f>I_as_friend!J103</f>
        <v>IF;FI_44;0;</v>
      </c>
    </row>
    <row r="270" spans="1:9">
      <c r="A270" s="39" t="str">
        <f>I_as_friend!J104</f>
        <v>IF;FI_45;0;</v>
      </c>
    </row>
    <row r="271" spans="1:9">
      <c r="A271" s="39" t="str">
        <f>I_as_friend!J105</f>
        <v>IF;FI_46;0;</v>
      </c>
    </row>
    <row r="272" spans="1:9">
      <c r="A272" s="39" t="str">
        <f>I_as_friend!J106</f>
        <v>IF;FI_47;0;</v>
      </c>
      <c r="I272" s="1" t="s">
        <v>411</v>
      </c>
    </row>
    <row r="273" spans="1:1">
      <c r="A273" s="39" t="str">
        <f>I_as_friend!J107</f>
        <v>IF;FI_48;0;</v>
      </c>
    </row>
    <row r="274" spans="1:1">
      <c r="A274" s="39" t="str">
        <f>I_as_friend!J108</f>
        <v>IF;FI_49;0;</v>
      </c>
    </row>
    <row r="275" spans="1:1">
      <c r="A275" s="39" t="str">
        <f>I_as_friend!J109</f>
        <v>IF;FI_50;0;</v>
      </c>
    </row>
    <row r="277" spans="1:1">
      <c r="A277" s="42" t="s">
        <v>2429</v>
      </c>
    </row>
    <row r="278" spans="1:1">
      <c r="A278" s="43" t="str">
        <f>MaintLossConflict!U12</f>
        <v>SS;PersonID;Active;BestQuality;Separation;Desire to reconnect;</v>
      </c>
    </row>
    <row r="279" spans="1:1">
      <c r="A279" s="43" t="str">
        <f>MaintLossConflict!U13</f>
        <v>ML;P001;Yes;0;NR;NR;</v>
      </c>
    </row>
    <row r="280" spans="1:1">
      <c r="A280" s="43" t="str">
        <f>MaintLossConflict!U14</f>
        <v>ML;P002;Fading;0;NR;NR;</v>
      </c>
    </row>
    <row r="281" spans="1:1">
      <c r="A281" s="43" t="str">
        <f>MaintLossConflict!U15</f>
        <v>ML;P003;Yes;2;2;2;</v>
      </c>
    </row>
    <row r="282" spans="1:1">
      <c r="A282" s="43" t="str">
        <f>MaintLossConflict!U16</f>
        <v>ML;P004;Fading;3;3;3;</v>
      </c>
    </row>
    <row r="283" spans="1:1">
      <c r="A283" s="43" t="str">
        <f>MaintLossConflict!U17</f>
        <v/>
      </c>
    </row>
    <row r="284" spans="1:1">
      <c r="A284" s="43" t="str">
        <f>MaintLossConflict!U18</f>
        <v/>
      </c>
    </row>
    <row r="285" spans="1:1">
      <c r="A285" s="43" t="str">
        <f>MaintLossConflict!U19</f>
        <v/>
      </c>
    </row>
    <row r="286" spans="1:1">
      <c r="A286" s="43" t="str">
        <f>MaintLossConflict!U20</f>
        <v/>
      </c>
    </row>
    <row r="287" spans="1:1">
      <c r="A287" s="43" t="str">
        <f>MaintLossConflict!U21</f>
        <v/>
      </c>
    </row>
    <row r="288" spans="1:1">
      <c r="A288" s="43" t="str">
        <f>MaintLossConflict!U22</f>
        <v/>
      </c>
    </row>
    <row r="289" spans="1:1">
      <c r="A289" s="43" t="str">
        <f>MaintLossConflict!U23</f>
        <v/>
      </c>
    </row>
    <row r="290" spans="1:1">
      <c r="A290" s="43" t="str">
        <f>MaintLossConflict!U24</f>
        <v/>
      </c>
    </row>
    <row r="291" spans="1:1">
      <c r="A291" s="43" t="str">
        <f>MaintLossConflict!U25</f>
        <v/>
      </c>
    </row>
    <row r="292" spans="1:1">
      <c r="A292" s="43" t="str">
        <f>MaintLossConflict!U26</f>
        <v/>
      </c>
    </row>
    <row r="293" spans="1:1">
      <c r="A293" s="43" t="str">
        <f>MaintLossConflict!U27</f>
        <v/>
      </c>
    </row>
    <row r="294" spans="1:1">
      <c r="A294" s="43" t="str">
        <f>MaintLossConflict!U28</f>
        <v/>
      </c>
    </row>
    <row r="295" spans="1:1">
      <c r="A295" s="43" t="str">
        <f>MaintLossConflict!U29</f>
        <v/>
      </c>
    </row>
    <row r="296" spans="1:1">
      <c r="A296" s="43" t="str">
        <f>MaintLossConflict!U30</f>
        <v/>
      </c>
    </row>
    <row r="297" spans="1:1">
      <c r="A297" s="43" t="str">
        <f>MaintLossConflict!U31</f>
        <v/>
      </c>
    </row>
  </sheetData>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CAFE9-C358-40E1-A845-347ED16FBBB9}">
  <sheetPr codeName="Sheet2"/>
  <dimension ref="A2:W111"/>
  <sheetViews>
    <sheetView topLeftCell="A24" workbookViewId="0">
      <selection activeCell="J38" sqref="J38"/>
    </sheetView>
  </sheetViews>
  <sheetFormatPr defaultColWidth="8.88671875" defaultRowHeight="14.4"/>
  <cols>
    <col min="1" max="1" width="6.109375" style="1" customWidth="1"/>
    <col min="2" max="2" width="8.88671875" style="1"/>
    <col min="3" max="3" width="15" style="1" customWidth="1"/>
    <col min="4" max="4" width="22.109375" style="1" customWidth="1"/>
    <col min="5" max="6" width="17.44140625" style="1" customWidth="1"/>
    <col min="7" max="7" width="10.33203125" style="1" bestFit="1" customWidth="1"/>
    <col min="8" max="8" width="18.33203125" style="1" customWidth="1"/>
    <col min="9" max="9" width="15.5546875" style="1" customWidth="1"/>
    <col min="10" max="10" width="6.6640625" style="1" customWidth="1"/>
    <col min="11" max="11" width="20.44140625" style="1" customWidth="1"/>
    <col min="12" max="13" width="8.88671875" style="1"/>
    <col min="14" max="18" width="8.88671875" style="1" customWidth="1"/>
    <col min="19" max="19" width="10.33203125" style="1" customWidth="1"/>
    <col min="20" max="24" width="8.88671875" style="1" customWidth="1"/>
    <col min="25" max="16384" width="8.88671875" style="1"/>
  </cols>
  <sheetData>
    <row r="2" spans="3:13">
      <c r="C2" s="3" t="str">
        <f>VLOOKUP("Today",LU_Roster!$A$1:$D$11,LangNum,FALSE)</f>
        <v>Today</v>
      </c>
      <c r="D2" s="4">
        <v>45915</v>
      </c>
    </row>
    <row r="8" spans="3:13">
      <c r="C8" s="3" t="str">
        <f>VLOOKUP("Role_Tag",LU_Roster!$A$1:$D$11,LangNum,FALSE)</f>
        <v>Role_Tag</v>
      </c>
      <c r="E8" s="3" t="str">
        <f>VLOOKUP("Circle",LU_Roster!$A$1:$D$11,LangNum,FALSE)</f>
        <v>Circle</v>
      </c>
      <c r="G8" s="3" t="str">
        <f>VLOOKUP("Distance",LU_Roster!$A$1:$D$11,LangNum,FALSE)</f>
        <v>Distance</v>
      </c>
      <c r="J8" s="3" t="str">
        <f>VLOOKUP("Cadence",LU_Roster!$A$1:$D$11,LangNum,FALSE)</f>
        <v>Cadence</v>
      </c>
      <c r="L8" s="3" t="str">
        <f>VLOOKUP("Active",LU_Roster!$A$1:$D$11,LangNum,FALSE)</f>
        <v>Active</v>
      </c>
    </row>
    <row r="9" spans="3:13">
      <c r="C9" s="3" t="str">
        <f>VLOOKUP("Options",LU_Roster!$A$1:$D$11,LangNum,FALSE)</f>
        <v>Options</v>
      </c>
      <c r="E9" s="3" t="str">
        <f>VLOOKUP("Options",LU_Roster!$A$1:$D$11,LangNum,FALSE)</f>
        <v>Options</v>
      </c>
      <c r="G9" s="3" t="str">
        <f>VLOOKUP("Options",LU_Roster!$A$1:$D$11,LangNum,FALSE)</f>
        <v>Options</v>
      </c>
      <c r="J9" s="3" t="str">
        <f>VLOOKUP("Options",LU_Roster!$A$1:$D$11,LangNum,FALSE)</f>
        <v>Options</v>
      </c>
      <c r="L9" s="3" t="str">
        <f>VLOOKUP("Options",LU_Roster!$A$1:$D$11,LangNum,FALSE)</f>
        <v>Options</v>
      </c>
    </row>
    <row r="10" spans="3:13">
      <c r="C10" s="5" t="s">
        <v>173</v>
      </c>
      <c r="D10" s="3" t="str">
        <f>VLOOKUP(C10,LU_Roster!$A$18:$D$27,LangNum,FALSE)</f>
        <v>Family</v>
      </c>
      <c r="E10" s="5" t="s">
        <v>203</v>
      </c>
      <c r="F10" s="3" t="str">
        <f>IF(ISBLANK(E10),"",VLOOKUP(E10,LU_Roster!$A$34:$D$36,LangNum,FALSE))</f>
        <v>Inner</v>
      </c>
      <c r="G10" s="5" t="s">
        <v>212</v>
      </c>
      <c r="H10" s="3" t="str">
        <f>IF(ISBLANK(G10),"",VLOOKUP(G10,LU_Roster!$A$43:$D$46,LangNum,FALSE))</f>
        <v>Same household</v>
      </c>
      <c r="J10" s="5" t="s">
        <v>553</v>
      </c>
      <c r="K10" s="3" t="str">
        <f>IF(ISBLANK(J10),"",VLOOKUP(J10,LU_Roster!$A$54:$D$58,LangNum,FALSE))</f>
        <v>Rare</v>
      </c>
      <c r="L10" s="1">
        <v>1</v>
      </c>
      <c r="M10" s="3" t="str">
        <f>IF(ISBLANK(L10),"",VLOOKUP(L10,LU_Roster!$A$65:$D$67,LangNum,FALSE))</f>
        <v>Yes</v>
      </c>
    </row>
    <row r="11" spans="3:13">
      <c r="C11" s="5" t="s">
        <v>175</v>
      </c>
      <c r="D11" s="3" t="str">
        <f>VLOOKUP(C11,LU_Roster!$A$18:$D$27,LangNum,FALSE)</f>
        <v>Partner–Spouse</v>
      </c>
      <c r="E11" s="5" t="s">
        <v>206</v>
      </c>
      <c r="F11" s="3" t="str">
        <f>IF(ISBLANK(E11),"",VLOOKUP(E11,LU_Roster!$A$34:$D$36,LangNum,FALSE))</f>
        <v>Close</v>
      </c>
      <c r="G11" s="5" t="s">
        <v>215</v>
      </c>
      <c r="H11" s="3" t="str">
        <f>IF(ISBLANK(G11),"",VLOOKUP(G11,LU_Roster!$A$43:$D$46,LangNum,FALSE))</f>
        <v>Local city</v>
      </c>
      <c r="J11" s="5" t="s">
        <v>554</v>
      </c>
      <c r="K11" s="3" t="str">
        <f>IF(ISBLANK(J11),"",VLOOKUP(J11,LU_Roster!$A$54:$D$58,LangNum,FALSE))</f>
        <v>Occasional</v>
      </c>
      <c r="L11" s="1">
        <v>0.5</v>
      </c>
      <c r="M11" s="3" t="str">
        <f>IF(ISBLANK(L11),"",VLOOKUP(L11,LU_Roster!$A$65:$D$67,LangNum,FALSE))</f>
        <v>Fading</v>
      </c>
    </row>
    <row r="12" spans="3:13">
      <c r="C12" s="5" t="s">
        <v>178</v>
      </c>
      <c r="D12" s="3" t="str">
        <f>VLOOKUP(C12,LU_Roster!$A$18:$D$27,LangNum,FALSE)</f>
        <v>Work–Colleague</v>
      </c>
      <c r="E12" s="5" t="s">
        <v>209</v>
      </c>
      <c r="F12" s="3" t="str">
        <f>IF(ISBLANK(E12),"",VLOOKUP(E12,LU_Roster!$A$34:$D$36,LangNum,FALSE))</f>
        <v>Extended</v>
      </c>
      <c r="G12" s="5" t="s">
        <v>218</v>
      </c>
      <c r="H12" s="3" t="str">
        <f>IF(ISBLANK(G12),"",VLOOKUP(G12,LU_Roster!$A$43:$D$46,LangNum,FALSE))</f>
        <v>Regional</v>
      </c>
      <c r="J12" s="5" t="s">
        <v>555</v>
      </c>
      <c r="K12" s="3" t="str">
        <f>IF(ISBLANK(J12),"",VLOOKUP(J12,LU_Roster!$A$54:$D$58,LangNum,FALSE))</f>
        <v>Monthly</v>
      </c>
      <c r="L12" s="1">
        <v>0</v>
      </c>
      <c r="M12" s="3" t="str">
        <f>IF(ISBLANK(L12),"",VLOOKUP(L12,LU_Roster!$A$65:$D$67,LangNum,FALSE))</f>
        <v>No</v>
      </c>
    </row>
    <row r="13" spans="3:13">
      <c r="C13" s="5" t="s">
        <v>181</v>
      </c>
      <c r="D13" s="3" t="str">
        <f>VLOOKUP(C13,LU_Roster!$A$18:$D$27,LangNum,FALSE)</f>
        <v>Work–Mentor–Mentee</v>
      </c>
      <c r="G13" s="5" t="s">
        <v>221</v>
      </c>
      <c r="H13" s="3" t="str">
        <f>IF(ISBLANK(G13),"",VLOOKUP(G13,LU_Roster!$A$43:$D$46,LangNum,FALSE))</f>
        <v>Far–Timezone</v>
      </c>
      <c r="J13" s="5" t="s">
        <v>556</v>
      </c>
      <c r="K13" s="3" t="str">
        <f>IF(ISBLANK(J13),"",VLOOKUP(J13,LU_Roster!$A$54:$D$58,LangNum,FALSE))</f>
        <v>Weekly</v>
      </c>
    </row>
    <row r="14" spans="3:13">
      <c r="C14" s="5" t="s">
        <v>184</v>
      </c>
      <c r="D14" s="3" t="str">
        <f>VLOOKUP(C14,LU_Roster!$A$18:$D$27,LangNum,FALSE)</f>
        <v>Faith–Spiritual</v>
      </c>
      <c r="J14" s="5" t="s">
        <v>557</v>
      </c>
      <c r="K14" s="3" t="str">
        <f>IF(ISBLANK(J14),"",VLOOKUP(J14,LU_Roster!$A$54:$D$58,LangNum,FALSE))</f>
        <v>Most days</v>
      </c>
    </row>
    <row r="15" spans="3:13">
      <c r="C15" s="5" t="s">
        <v>187</v>
      </c>
      <c r="D15" s="3" t="str">
        <f>VLOOKUP(C15,LU_Roster!$A$18:$D$27,LangNum,FALSE)</f>
        <v>Hobby–Club–Sport</v>
      </c>
    </row>
    <row r="16" spans="3:13">
      <c r="C16" s="5" t="s">
        <v>190</v>
      </c>
      <c r="D16" s="3" t="str">
        <f>VLOOKUP(C16,LU_Roster!$A$18:$D$27,LangNum,FALSE)</f>
        <v>Neighbor–Local</v>
      </c>
    </row>
    <row r="17" spans="1:23">
      <c r="C17" s="5" t="s">
        <v>193</v>
      </c>
      <c r="D17" s="3" t="str">
        <f>VLOOKUP(C17,LU_Roster!$A$18:$D$27,LangNum,FALSE)</f>
        <v>Volunteer–Service</v>
      </c>
    </row>
    <row r="18" spans="1:23">
      <c r="C18" s="5" t="s">
        <v>196</v>
      </c>
      <c r="D18" s="3" t="str">
        <f>VLOOKUP(C18,LU_Roster!$A$18:$D$27,LangNum,FALSE)</f>
        <v>Online–Only</v>
      </c>
    </row>
    <row r="19" spans="1:23">
      <c r="C19" s="5" t="s">
        <v>199</v>
      </c>
      <c r="D19" s="3" t="str">
        <f>VLOOKUP(C19,LU_Roster!$A$18:$D$27,LangNum,FALSE)</f>
        <v>Other</v>
      </c>
    </row>
    <row r="21" spans="1:23">
      <c r="A21" s="3" t="str">
        <f>VLOOKUP("PersonID",LU_Roster!$A$1:$D$11,LangNum,FALSE)</f>
        <v>PersonID</v>
      </c>
      <c r="B21" s="3" t="str">
        <f>VLOOKUP("Name",LU_Roster!$A$1:$D$11,LangNum,FALSE)</f>
        <v>Name</v>
      </c>
      <c r="C21" s="3" t="str">
        <f>VLOOKUP("Role_Tag",LU_Roster!$A$1:$D$11,LangNum,FALSE)</f>
        <v>Role_Tag</v>
      </c>
      <c r="D21" s="1" t="s">
        <v>518</v>
      </c>
      <c r="E21" s="3" t="str">
        <f>VLOOKUP("Circle",LU_Roster!$A$1:$D$11,LangNum,FALSE)</f>
        <v>Circle</v>
      </c>
      <c r="G21" s="3" t="str">
        <f>VLOOKUP("Distance",LU_Roster!$A$1:$D$11,LangNum,FALSE)</f>
        <v>Distance</v>
      </c>
      <c r="I21" s="3" t="str">
        <f>VLOOKUP("Last_Contact_Date",LU_Roster!$A$1:$D$11,LangNum,FALSE)</f>
        <v>Last_Contact_Date</v>
      </c>
      <c r="J21" s="3" t="str">
        <f>VLOOKUP("Cadence",LU_Roster!$A$1:$D$11,LangNum,FALSE)</f>
        <v>Cadence</v>
      </c>
      <c r="L21" s="3" t="str">
        <f>VLOOKUP("Active",LU_Roster!$A$1:$D$11,LangNum,FALSE)</f>
        <v>Active</v>
      </c>
      <c r="N21" s="1" t="s">
        <v>52</v>
      </c>
      <c r="O21" s="1" t="s">
        <v>1745</v>
      </c>
      <c r="P21" s="56" t="str">
        <f>IF(ISBLANK(B21),"",A21)</f>
        <v>PersonID</v>
      </c>
      <c r="Q21" s="56" t="str">
        <f>IF(ISBLANK(C21),"",C21)</f>
        <v>Role_Tag</v>
      </c>
      <c r="R21" s="56" t="str">
        <f>IF(ISBLANK(E21),"",E21)</f>
        <v>Circle</v>
      </c>
      <c r="S21" s="56" t="str">
        <f>IF(ISBLANK(G21),"",G21)</f>
        <v>Distance</v>
      </c>
      <c r="T21" s="57" t="s">
        <v>2409</v>
      </c>
      <c r="U21" s="56" t="str">
        <f>IF(ISBLANK(J21),"",J21)</f>
        <v>Cadence</v>
      </c>
      <c r="V21" s="56" t="str">
        <f>IF(ISBLANK(L21),"",L21)</f>
        <v>Active</v>
      </c>
      <c r="W21" s="1" t="str">
        <f>IF(OR(ISBLANK(P21),P21=""),"",O21&amp;";"&amp;P21&amp;";"&amp;Q21&amp;";"&amp;R21&amp;";"&amp;S21&amp;";"&amp;T21&amp;";"&amp;U21&amp;";"&amp;V21&amp;";")</f>
        <v>SS;PersonID;Role_Tag;Circle;Distance;LastDate;Cadence;Active;</v>
      </c>
    </row>
    <row r="22" spans="1:23">
      <c r="A22" s="6" t="s">
        <v>55</v>
      </c>
      <c r="B22" s="7" t="s">
        <v>53</v>
      </c>
      <c r="C22" s="2" t="s">
        <v>173</v>
      </c>
      <c r="D22" s="3" t="str">
        <f>IF(ISBLANK(C22),"",VLOOKUP(C22,LU_Roster!$A$18:$D$27,LangNum,FALSE))</f>
        <v>Family</v>
      </c>
      <c r="E22" s="2" t="s">
        <v>203</v>
      </c>
      <c r="F22" s="3" t="str">
        <f>IF(ISBLANK(E22),"",VLOOKUP(E22,LU_Roster!$A$34:$D$36,LangNum,FALSE))</f>
        <v>Inner</v>
      </c>
      <c r="G22" s="2" t="s">
        <v>215</v>
      </c>
      <c r="H22" s="3" t="str">
        <f>IF(ISBLANK(G22),"",VLOOKUP(G22,LU_Roster!$A$43:$D$46,LangNum,FALSE))</f>
        <v>Local city</v>
      </c>
      <c r="I22" s="4">
        <v>45782</v>
      </c>
      <c r="J22" s="2" t="s">
        <v>554</v>
      </c>
      <c r="K22" s="3" t="str">
        <f>IF(ISBLANK(J22),"",VLOOKUP(J22,LU_Roster!$A$54:$D$58,LangNum,FALSE))</f>
        <v>Occasional</v>
      </c>
      <c r="L22" s="2">
        <v>1</v>
      </c>
      <c r="M22" s="3" t="str">
        <f>IF(ISBLANK(L22),"",VLOOKUP(L22,LU_Roster!$A$65:$D$67,LangNum,FALSE))</f>
        <v>Yes</v>
      </c>
      <c r="N22" s="8">
        <f>IF($L22=1, COUNTIF($L$22:$L22, 1), "")</f>
        <v>1</v>
      </c>
      <c r="O22" s="6" t="s">
        <v>1826</v>
      </c>
      <c r="P22" s="9" t="str">
        <f>IF(ISBLANK(B22),"",A22)</f>
        <v>P001</v>
      </c>
      <c r="Q22" s="9" t="str">
        <f>IF(ISBLANK(C22),"",C22)</f>
        <v>RT1</v>
      </c>
      <c r="R22" s="9" t="str">
        <f>IF(ISBLANK(E22),"",E22)</f>
        <v>C1</v>
      </c>
      <c r="S22" s="9" t="str">
        <f>IF(ISBLANK(G22),"",G22)</f>
        <v>D1</v>
      </c>
      <c r="T22" s="10">
        <f t="shared" ref="T22:T53" si="0">CurrentDate-I22</f>
        <v>133</v>
      </c>
      <c r="U22" s="9" t="str">
        <f>IF(ISBLANK(J22),"",J22)</f>
        <v>B1</v>
      </c>
      <c r="V22" s="9">
        <f>IF(ISBLANK(L22),"",L22)</f>
        <v>1</v>
      </c>
      <c r="W22" s="1" t="str">
        <f t="shared" ref="W22:W85" si="1">IF(OR(ISBLANK(P22),P22=""),"",O22&amp;";"&amp;P22&amp;";"&amp;Q22&amp;";"&amp;R22&amp;";"&amp;S22&amp;";"&amp;T22&amp;";"&amp;U22&amp;";"&amp;V22&amp;";")</f>
        <v>RO;P001;RT1;C1;D1;133;B1;1;</v>
      </c>
    </row>
    <row r="23" spans="1:23">
      <c r="A23" s="6" t="s">
        <v>56</v>
      </c>
      <c r="B23" s="7" t="s">
        <v>54</v>
      </c>
      <c r="C23" s="2" t="s">
        <v>181</v>
      </c>
      <c r="D23" s="3" t="str">
        <f>IF(ISBLANK(C23),"",VLOOKUP(C23,LU_Roster!$A$18:$D$27,LangNum,FALSE))</f>
        <v>Work–Mentor–Mentee</v>
      </c>
      <c r="E23" s="2" t="s">
        <v>209</v>
      </c>
      <c r="F23" s="3" t="str">
        <f>IF(ISBLANK(E23),"",VLOOKUP(E23,LU_Roster!$A$34:$D$36,LangNum,FALSE))</f>
        <v>Extended</v>
      </c>
      <c r="G23" s="2" t="s">
        <v>218</v>
      </c>
      <c r="H23" s="3" t="str">
        <f>IF(ISBLANK(G23),"",VLOOKUP(G23,LU_Roster!$A$43:$D$46,LangNum,FALSE))</f>
        <v>Regional</v>
      </c>
      <c r="I23" s="4">
        <v>40303</v>
      </c>
      <c r="J23" s="2" t="s">
        <v>556</v>
      </c>
      <c r="K23" s="3" t="str">
        <f>IF(ISBLANK(J23),"",VLOOKUP(J23,LU_Roster!$A$54:$D$58,LangNum,FALSE))</f>
        <v>Weekly</v>
      </c>
      <c r="L23" s="2">
        <v>0.5</v>
      </c>
      <c r="M23" s="3" t="str">
        <f>IF(ISBLANK(L23),"",VLOOKUP(L23,LU_Roster!$A$65:$D$67,LangNum,FALSE))</f>
        <v>Fading</v>
      </c>
      <c r="N23" s="8" t="str">
        <f>IF($L23=1, COUNTIF($L$22:$L23, 1), "")</f>
        <v/>
      </c>
      <c r="O23" s="6" t="s">
        <v>1826</v>
      </c>
      <c r="P23" s="9" t="str">
        <f t="shared" ref="P23:P86" si="2">IF(ISBLANK(B23),"",A23)</f>
        <v>P002</v>
      </c>
      <c r="Q23" s="9" t="str">
        <f t="shared" ref="Q23:Q86" si="3">IF(ISBLANK(C23),"",C23)</f>
        <v>RT4</v>
      </c>
      <c r="R23" s="9" t="str">
        <f t="shared" ref="R23:R86" si="4">IF(ISBLANK(E23),"",E23)</f>
        <v>C3</v>
      </c>
      <c r="S23" s="9" t="str">
        <f t="shared" ref="S23:S86" si="5">IF(ISBLANK(G23),"",G23)</f>
        <v>D2</v>
      </c>
      <c r="T23" s="10">
        <f t="shared" si="0"/>
        <v>5612</v>
      </c>
      <c r="U23" s="9" t="str">
        <f t="shared" ref="U23:U86" si="6">IF(ISBLANK(J23),"",J23)</f>
        <v>B3</v>
      </c>
      <c r="V23" s="9">
        <f t="shared" ref="V23:V86" si="7">IF(ISBLANK(L23),"",L23)</f>
        <v>0.5</v>
      </c>
      <c r="W23" s="1" t="str">
        <f t="shared" si="1"/>
        <v>RO;P002;RT4;C3;D2;5612;B3;0.5;</v>
      </c>
    </row>
    <row r="24" spans="1:23">
      <c r="A24" s="6" t="s">
        <v>57</v>
      </c>
      <c r="B24" s="7" t="s">
        <v>416</v>
      </c>
      <c r="C24" s="2" t="s">
        <v>178</v>
      </c>
      <c r="D24" s="3" t="str">
        <f>IF(ISBLANK(C24),"",VLOOKUP(C24,LU_Roster!$A$18:$D$27,LangNum,FALSE))</f>
        <v>Work–Colleague</v>
      </c>
      <c r="E24" s="2" t="s">
        <v>209</v>
      </c>
      <c r="F24" s="3" t="str">
        <f>IF(ISBLANK(E24),"",VLOOKUP(E24,LU_Roster!$A$34:$D$36,LangNum,FALSE))</f>
        <v>Extended</v>
      </c>
      <c r="G24" s="2" t="s">
        <v>212</v>
      </c>
      <c r="H24" s="3" t="str">
        <f>IF(ISBLANK(G24),"",VLOOKUP(G24,LU_Roster!$A$43:$D$46,LangNum,FALSE))</f>
        <v>Same household</v>
      </c>
      <c r="I24" s="4">
        <v>45782</v>
      </c>
      <c r="J24" s="2" t="s">
        <v>557</v>
      </c>
      <c r="K24" s="3" t="str">
        <f>IF(ISBLANK(J24),"",VLOOKUP(J24,LU_Roster!$A$54:$D$58,LangNum,FALSE))</f>
        <v>Most days</v>
      </c>
      <c r="L24" s="2">
        <v>1</v>
      </c>
      <c r="M24" s="3" t="str">
        <f>IF(ISBLANK(L24),"",VLOOKUP(L24,LU_Roster!$A$65:$D$67,LangNum,FALSE))</f>
        <v>Yes</v>
      </c>
      <c r="N24" s="8">
        <f>IF($L24=1, COUNTIF($L$22:$L24, 1), "")</f>
        <v>2</v>
      </c>
      <c r="O24" s="6" t="s">
        <v>1826</v>
      </c>
      <c r="P24" s="9" t="str">
        <f t="shared" si="2"/>
        <v>P003</v>
      </c>
      <c r="Q24" s="9" t="str">
        <f t="shared" si="3"/>
        <v>RT3</v>
      </c>
      <c r="R24" s="9" t="str">
        <f t="shared" si="4"/>
        <v>C3</v>
      </c>
      <c r="S24" s="9" t="str">
        <f t="shared" si="5"/>
        <v>D0</v>
      </c>
      <c r="T24" s="10">
        <f t="shared" si="0"/>
        <v>133</v>
      </c>
      <c r="U24" s="9" t="str">
        <f t="shared" si="6"/>
        <v>B4</v>
      </c>
      <c r="V24" s="9">
        <f t="shared" si="7"/>
        <v>1</v>
      </c>
      <c r="W24" s="1" t="str">
        <f t="shared" si="1"/>
        <v>RO;P003;RT3;C3;D0;133;B4;1;</v>
      </c>
    </row>
    <row r="25" spans="1:23">
      <c r="A25" s="6" t="s">
        <v>58</v>
      </c>
      <c r="B25" s="7" t="s">
        <v>1026</v>
      </c>
      <c r="C25" s="2" t="s">
        <v>184</v>
      </c>
      <c r="D25" s="3" t="str">
        <f>IF(ISBLANK(C25),"",VLOOKUP(C25,LU_Roster!$A$18:$D$27,LangNum,FALSE))</f>
        <v>Faith–Spiritual</v>
      </c>
      <c r="E25" s="2" t="s">
        <v>209</v>
      </c>
      <c r="F25" s="3" t="str">
        <f>IF(ISBLANK(E25),"",VLOOKUP(E25,LU_Roster!$A$34:$D$36,LangNum,FALSE))</f>
        <v>Extended</v>
      </c>
      <c r="G25" s="2" t="s">
        <v>215</v>
      </c>
      <c r="H25" s="3" t="str">
        <f>IF(ISBLANK(G25),"",VLOOKUP(G25,LU_Roster!$A$43:$D$46,LangNum,FALSE))</f>
        <v>Local city</v>
      </c>
      <c r="I25" s="4">
        <v>45782</v>
      </c>
      <c r="J25" s="2" t="s">
        <v>553</v>
      </c>
      <c r="K25" s="3" t="str">
        <f>IF(ISBLANK(J25),"",VLOOKUP(J25,LU_Roster!$A$54:$D$58,LangNum,FALSE))</f>
        <v>Rare</v>
      </c>
      <c r="L25" s="2">
        <v>0.5</v>
      </c>
      <c r="M25" s="3" t="str">
        <f>IF(ISBLANK(L25),"",VLOOKUP(L25,LU_Roster!$A$65:$D$67,LangNum,FALSE))</f>
        <v>Fading</v>
      </c>
      <c r="N25" s="8" t="str">
        <f>IF($L25=1, COUNTIF($L$22:$L25, 1), "")</f>
        <v/>
      </c>
      <c r="O25" s="6" t="s">
        <v>1826</v>
      </c>
      <c r="P25" s="9" t="str">
        <f t="shared" si="2"/>
        <v>P004</v>
      </c>
      <c r="Q25" s="9" t="str">
        <f t="shared" si="3"/>
        <v>RT5</v>
      </c>
      <c r="R25" s="9" t="str">
        <f t="shared" si="4"/>
        <v>C3</v>
      </c>
      <c r="S25" s="9" t="str">
        <f t="shared" si="5"/>
        <v>D1</v>
      </c>
      <c r="T25" s="10">
        <f t="shared" si="0"/>
        <v>133</v>
      </c>
      <c r="U25" s="9" t="str">
        <f t="shared" si="6"/>
        <v>B0</v>
      </c>
      <c r="V25" s="9">
        <f t="shared" si="7"/>
        <v>0.5</v>
      </c>
      <c r="W25" s="1" t="str">
        <f t="shared" si="1"/>
        <v>RO;P004;RT5;C3;D1;133;B0;0.5;</v>
      </c>
    </row>
    <row r="26" spans="1:23">
      <c r="A26" s="6" t="s">
        <v>59</v>
      </c>
      <c r="B26" s="7" t="s">
        <v>2436</v>
      </c>
      <c r="C26" s="2" t="s">
        <v>178</v>
      </c>
      <c r="D26" s="3" t="str">
        <f>IF(ISBLANK(C26),"",VLOOKUP(C26,LU_Roster!$A$18:$D$27,LangNum,FALSE))</f>
        <v>Work–Colleague</v>
      </c>
      <c r="E26" s="2" t="s">
        <v>209</v>
      </c>
      <c r="F26" s="3" t="str">
        <f>IF(ISBLANK(E26),"",VLOOKUP(E26,LU_Roster!$A$34:$D$36,LangNum,FALSE))</f>
        <v>Extended</v>
      </c>
      <c r="G26" s="2" t="s">
        <v>215</v>
      </c>
      <c r="H26" s="3" t="str">
        <f>IF(ISBLANK(G26),"",VLOOKUP(G26,LU_Roster!$A$43:$D$46,LangNum,FALSE))</f>
        <v>Local city</v>
      </c>
      <c r="I26" s="4">
        <v>45782</v>
      </c>
      <c r="J26" s="2" t="s">
        <v>553</v>
      </c>
      <c r="K26" s="3" t="str">
        <f>IF(ISBLANK(J26),"",VLOOKUP(J26,LU_Roster!$A$54:$D$58,LangNum,FALSE))</f>
        <v>Rare</v>
      </c>
      <c r="L26" s="2">
        <v>0</v>
      </c>
      <c r="M26" s="3" t="str">
        <f>IF(ISBLANK(L26),"",VLOOKUP(L26,LU_Roster!$A$65:$D$67,LangNum,FALSE))</f>
        <v>No</v>
      </c>
      <c r="N26" s="8" t="str">
        <f>IF($L26=1, COUNTIF($L$22:$L26, 1), "")</f>
        <v/>
      </c>
      <c r="O26" s="6" t="s">
        <v>1826</v>
      </c>
      <c r="P26" s="9" t="str">
        <f t="shared" si="2"/>
        <v>P005</v>
      </c>
      <c r="Q26" s="9" t="str">
        <f t="shared" si="3"/>
        <v>RT3</v>
      </c>
      <c r="R26" s="9" t="str">
        <f t="shared" si="4"/>
        <v>C3</v>
      </c>
      <c r="S26" s="9" t="str">
        <f t="shared" si="5"/>
        <v>D1</v>
      </c>
      <c r="T26" s="10">
        <f t="shared" si="0"/>
        <v>133</v>
      </c>
      <c r="U26" s="9" t="str">
        <f t="shared" si="6"/>
        <v>B0</v>
      </c>
      <c r="V26" s="9">
        <f t="shared" si="7"/>
        <v>0</v>
      </c>
      <c r="W26" s="1" t="str">
        <f t="shared" si="1"/>
        <v>RO;P005;RT3;C3;D1;133;B0;0;</v>
      </c>
    </row>
    <row r="27" spans="1:23">
      <c r="A27" s="6" t="s">
        <v>60</v>
      </c>
      <c r="B27" s="7" t="s">
        <v>2437</v>
      </c>
      <c r="C27" s="2" t="s">
        <v>190</v>
      </c>
      <c r="D27" s="3" t="str">
        <f>IF(ISBLANK(C27),"",VLOOKUP(C27,LU_Roster!$A$18:$D$27,LangNum,FALSE))</f>
        <v>Neighbor–Local</v>
      </c>
      <c r="E27" s="2" t="s">
        <v>209</v>
      </c>
      <c r="F27" s="3" t="str">
        <f>IF(ISBLANK(E27),"",VLOOKUP(E27,LU_Roster!$A$34:$D$36,LangNum,FALSE))</f>
        <v>Extended</v>
      </c>
      <c r="G27" s="2" t="s">
        <v>215</v>
      </c>
      <c r="H27" s="3" t="str">
        <f>IF(ISBLANK(G27),"",VLOOKUP(G27,LU_Roster!$A$43:$D$46,LangNum,FALSE))</f>
        <v>Local city</v>
      </c>
      <c r="I27" s="4">
        <v>45782</v>
      </c>
      <c r="J27" s="2" t="s">
        <v>553</v>
      </c>
      <c r="K27" s="3" t="str">
        <f>IF(ISBLANK(J27),"",VLOOKUP(J27,LU_Roster!$A$54:$D$58,LangNum,FALSE))</f>
        <v>Rare</v>
      </c>
      <c r="L27" s="2">
        <v>0</v>
      </c>
      <c r="M27" s="3" t="str">
        <f>IF(ISBLANK(L27),"",VLOOKUP(L27,LU_Roster!$A$65:$D$67,LangNum,FALSE))</f>
        <v>No</v>
      </c>
      <c r="N27" s="8" t="str">
        <f>IF($L27=1, COUNTIF($L$22:$L27, 1), "")</f>
        <v/>
      </c>
      <c r="O27" s="6" t="s">
        <v>1826</v>
      </c>
      <c r="P27" s="9" t="str">
        <f t="shared" si="2"/>
        <v>P006</v>
      </c>
      <c r="Q27" s="9" t="str">
        <f t="shared" si="3"/>
        <v>RT7</v>
      </c>
      <c r="R27" s="9" t="str">
        <f t="shared" si="4"/>
        <v>C3</v>
      </c>
      <c r="S27" s="9" t="str">
        <f t="shared" si="5"/>
        <v>D1</v>
      </c>
      <c r="T27" s="10">
        <f t="shared" si="0"/>
        <v>133</v>
      </c>
      <c r="U27" s="9" t="str">
        <f t="shared" si="6"/>
        <v>B0</v>
      </c>
      <c r="V27" s="9">
        <f t="shared" si="7"/>
        <v>0</v>
      </c>
      <c r="W27" s="1" t="str">
        <f t="shared" si="1"/>
        <v>RO;P006;RT7;C3;D1;133;B0;0;</v>
      </c>
    </row>
    <row r="28" spans="1:23">
      <c r="A28" s="6" t="s">
        <v>61</v>
      </c>
      <c r="B28" s="7" t="s">
        <v>2438</v>
      </c>
      <c r="C28" s="2" t="s">
        <v>196</v>
      </c>
      <c r="D28" s="3" t="str">
        <f>IF(ISBLANK(C28),"",VLOOKUP(C28,LU_Roster!$A$18:$D$27,LangNum,FALSE))</f>
        <v>Online–Only</v>
      </c>
      <c r="E28" s="2" t="s">
        <v>209</v>
      </c>
      <c r="F28" s="3" t="str">
        <f>IF(ISBLANK(E28),"",VLOOKUP(E28,LU_Roster!$A$34:$D$36,LangNum,FALSE))</f>
        <v>Extended</v>
      </c>
      <c r="G28" s="2" t="s">
        <v>218</v>
      </c>
      <c r="H28" s="3" t="str">
        <f>IF(ISBLANK(G28),"",VLOOKUP(G28,LU_Roster!$A$43:$D$46,LangNum,FALSE))</f>
        <v>Regional</v>
      </c>
      <c r="I28" s="4">
        <v>45782</v>
      </c>
      <c r="J28" s="2" t="s">
        <v>553</v>
      </c>
      <c r="K28" s="3" t="str">
        <f>IF(ISBLANK(J28),"",VLOOKUP(J28,LU_Roster!$A$54:$D$58,LangNum,FALSE))</f>
        <v>Rare</v>
      </c>
      <c r="L28" s="2">
        <v>0</v>
      </c>
      <c r="M28" s="3" t="str">
        <f>IF(ISBLANK(L28),"",VLOOKUP(L28,LU_Roster!$A$65:$D$67,LangNum,FALSE))</f>
        <v>No</v>
      </c>
      <c r="N28" s="8" t="str">
        <f>IF($L28=1, COUNTIF($L$22:$L28, 1), "")</f>
        <v/>
      </c>
      <c r="O28" s="6" t="s">
        <v>1826</v>
      </c>
      <c r="P28" s="9" t="str">
        <f t="shared" si="2"/>
        <v>P007</v>
      </c>
      <c r="Q28" s="9" t="str">
        <f t="shared" si="3"/>
        <v>RT9</v>
      </c>
      <c r="R28" s="9" t="str">
        <f t="shared" si="4"/>
        <v>C3</v>
      </c>
      <c r="S28" s="9" t="str">
        <f t="shared" si="5"/>
        <v>D2</v>
      </c>
      <c r="T28" s="10">
        <f t="shared" si="0"/>
        <v>133</v>
      </c>
      <c r="U28" s="9" t="str">
        <f t="shared" si="6"/>
        <v>B0</v>
      </c>
      <c r="V28" s="9">
        <f t="shared" si="7"/>
        <v>0</v>
      </c>
      <c r="W28" s="1" t="str">
        <f t="shared" si="1"/>
        <v>RO;P007;RT9;C3;D2;133;B0;0;</v>
      </c>
    </row>
    <row r="29" spans="1:23">
      <c r="A29" s="6" t="s">
        <v>62</v>
      </c>
      <c r="B29" s="7" t="s">
        <v>2439</v>
      </c>
      <c r="C29" s="2" t="s">
        <v>187</v>
      </c>
      <c r="D29" s="3" t="str">
        <f>IF(ISBLANK(C29),"",VLOOKUP(C29,LU_Roster!$A$18:$D$27,LangNum,FALSE))</f>
        <v>Hobby–Club–Sport</v>
      </c>
      <c r="E29" s="2" t="s">
        <v>209</v>
      </c>
      <c r="F29" s="3" t="str">
        <f>IF(ISBLANK(E29),"",VLOOKUP(E29,LU_Roster!$A$34:$D$36,LangNum,FALSE))</f>
        <v>Extended</v>
      </c>
      <c r="G29" s="2" t="s">
        <v>218</v>
      </c>
      <c r="H29" s="3" t="str">
        <f>IF(ISBLANK(G29),"",VLOOKUP(G29,LU_Roster!$A$43:$D$46,LangNum,FALSE))</f>
        <v>Regional</v>
      </c>
      <c r="I29" s="4">
        <v>45782</v>
      </c>
      <c r="J29" s="2" t="s">
        <v>553</v>
      </c>
      <c r="K29" s="3" t="str">
        <f>IF(ISBLANK(J29),"",VLOOKUP(J29,LU_Roster!$A$54:$D$58,LangNum,FALSE))</f>
        <v>Rare</v>
      </c>
      <c r="L29" s="2">
        <v>0</v>
      </c>
      <c r="M29" s="3" t="str">
        <f>IF(ISBLANK(L29),"",VLOOKUP(L29,LU_Roster!$A$65:$D$67,LangNum,FALSE))</f>
        <v>No</v>
      </c>
      <c r="N29" s="8" t="str">
        <f>IF($L29=1, COUNTIF($L$22:$L29, 1), "")</f>
        <v/>
      </c>
      <c r="O29" s="6" t="s">
        <v>1826</v>
      </c>
      <c r="P29" s="9" t="str">
        <f t="shared" si="2"/>
        <v>P008</v>
      </c>
      <c r="Q29" s="9" t="str">
        <f t="shared" si="3"/>
        <v>RT6</v>
      </c>
      <c r="R29" s="9" t="str">
        <f t="shared" si="4"/>
        <v>C3</v>
      </c>
      <c r="S29" s="9" t="str">
        <f t="shared" si="5"/>
        <v>D2</v>
      </c>
      <c r="T29" s="10">
        <f t="shared" si="0"/>
        <v>133</v>
      </c>
      <c r="U29" s="9" t="str">
        <f t="shared" si="6"/>
        <v>B0</v>
      </c>
      <c r="V29" s="9">
        <f t="shared" si="7"/>
        <v>0</v>
      </c>
      <c r="W29" s="1" t="str">
        <f t="shared" si="1"/>
        <v>RO;P008;RT6;C3;D2;133;B0;0;</v>
      </c>
    </row>
    <row r="30" spans="1:23">
      <c r="A30" s="6" t="s">
        <v>63</v>
      </c>
      <c r="B30" s="7" t="s">
        <v>2440</v>
      </c>
      <c r="C30" s="2" t="s">
        <v>199</v>
      </c>
      <c r="D30" s="3" t="str">
        <f>IF(ISBLANK(C30),"",VLOOKUP(C30,LU_Roster!$A$18:$D$27,LangNum,FALSE))</f>
        <v>Other</v>
      </c>
      <c r="E30" s="2" t="s">
        <v>209</v>
      </c>
      <c r="F30" s="3" t="str">
        <f>IF(ISBLANK(E30),"",VLOOKUP(E30,LU_Roster!$A$34:$D$36,LangNum,FALSE))</f>
        <v>Extended</v>
      </c>
      <c r="G30" s="2" t="s">
        <v>221</v>
      </c>
      <c r="H30" s="3" t="str">
        <f>IF(ISBLANK(G30),"",VLOOKUP(G30,LU_Roster!$A$43:$D$46,LangNum,FALSE))</f>
        <v>Far–Timezone</v>
      </c>
      <c r="I30" s="4">
        <v>45874</v>
      </c>
      <c r="J30" s="2" t="s">
        <v>554</v>
      </c>
      <c r="K30" s="3" t="str">
        <f>IF(ISBLANK(J30),"",VLOOKUP(J30,LU_Roster!$A$54:$D$58,LangNum,FALSE))</f>
        <v>Occasional</v>
      </c>
      <c r="L30" s="2">
        <v>0.5</v>
      </c>
      <c r="M30" s="3" t="str">
        <f>IF(ISBLANK(L30),"",VLOOKUP(L30,LU_Roster!$A$65:$D$67,LangNum,FALSE))</f>
        <v>Fading</v>
      </c>
      <c r="N30" s="8" t="str">
        <f>IF($L30=1, COUNTIF($L$22:$L30, 1), "")</f>
        <v/>
      </c>
      <c r="O30" s="6" t="s">
        <v>1826</v>
      </c>
      <c r="P30" s="9" t="str">
        <f t="shared" si="2"/>
        <v>P009</v>
      </c>
      <c r="Q30" s="9" t="str">
        <f t="shared" si="3"/>
        <v>RTZ</v>
      </c>
      <c r="R30" s="9" t="str">
        <f t="shared" si="4"/>
        <v>C3</v>
      </c>
      <c r="S30" s="9" t="str">
        <f t="shared" si="5"/>
        <v>D3</v>
      </c>
      <c r="T30" s="10">
        <f t="shared" si="0"/>
        <v>41</v>
      </c>
      <c r="U30" s="9" t="str">
        <f t="shared" si="6"/>
        <v>B1</v>
      </c>
      <c r="V30" s="9">
        <f t="shared" si="7"/>
        <v>0.5</v>
      </c>
      <c r="W30" s="1" t="str">
        <f t="shared" si="1"/>
        <v>RO;P009;RTZ;C3;D3;41;B1;0.5;</v>
      </c>
    </row>
    <row r="31" spans="1:23">
      <c r="A31" s="6" t="s">
        <v>64</v>
      </c>
      <c r="B31" s="7" t="s">
        <v>2441</v>
      </c>
      <c r="C31" s="2" t="s">
        <v>175</v>
      </c>
      <c r="D31" s="3" t="str">
        <f>IF(ISBLANK(C31),"",VLOOKUP(C31,LU_Roster!$A$18:$D$27,LangNum,FALSE))</f>
        <v>Partner–Spouse</v>
      </c>
      <c r="E31" s="2" t="s">
        <v>203</v>
      </c>
      <c r="F31" s="3" t="str">
        <f>IF(ISBLANK(E31),"",VLOOKUP(E31,LU_Roster!$A$34:$D$36,LangNum,FALSE))</f>
        <v>Inner</v>
      </c>
      <c r="G31" s="2" t="s">
        <v>212</v>
      </c>
      <c r="H31" s="3" t="str">
        <f>IF(ISBLANK(G31),"",VLOOKUP(G31,LU_Roster!$A$43:$D$46,LangNum,FALSE))</f>
        <v>Same household</v>
      </c>
      <c r="I31" s="4">
        <v>45875</v>
      </c>
      <c r="J31" s="2" t="s">
        <v>557</v>
      </c>
      <c r="K31" s="3" t="str">
        <f>IF(ISBLANK(J31),"",VLOOKUP(J31,LU_Roster!$A$54:$D$58,LangNum,FALSE))</f>
        <v>Most days</v>
      </c>
      <c r="L31" s="2">
        <v>1</v>
      </c>
      <c r="M31" s="3" t="str">
        <f>IF(ISBLANK(L31),"",VLOOKUP(L31,LU_Roster!$A$65:$D$67,LangNum,FALSE))</f>
        <v>Yes</v>
      </c>
      <c r="N31" s="8">
        <f>IF($L31=1, COUNTIF($L$22:$L31, 1), "")</f>
        <v>3</v>
      </c>
      <c r="O31" s="6" t="s">
        <v>1826</v>
      </c>
      <c r="P31" s="9" t="str">
        <f t="shared" si="2"/>
        <v>P010</v>
      </c>
      <c r="Q31" s="9" t="str">
        <f t="shared" si="3"/>
        <v>RT2</v>
      </c>
      <c r="R31" s="9" t="str">
        <f t="shared" si="4"/>
        <v>C1</v>
      </c>
      <c r="S31" s="9" t="str">
        <f t="shared" si="5"/>
        <v>D0</v>
      </c>
      <c r="T31" s="10">
        <f t="shared" si="0"/>
        <v>40</v>
      </c>
      <c r="U31" s="9" t="str">
        <f t="shared" si="6"/>
        <v>B4</v>
      </c>
      <c r="V31" s="9">
        <f t="shared" si="7"/>
        <v>1</v>
      </c>
      <c r="W31" s="1" t="str">
        <f t="shared" si="1"/>
        <v>RO;P010;RT2;C1;D0;40;B4;1;</v>
      </c>
    </row>
    <row r="32" spans="1:23">
      <c r="A32" s="6" t="s">
        <v>65</v>
      </c>
      <c r="B32" s="7"/>
      <c r="C32" s="2"/>
      <c r="D32" s="3" t="str">
        <f>IF(ISBLANK(C32),"",VLOOKUP(C32,LU_Roster!$A$18:$D$27,LangNum,FALSE))</f>
        <v/>
      </c>
      <c r="E32" s="2"/>
      <c r="F32" s="3" t="str">
        <f>IF(ISBLANK(E32),"",VLOOKUP(E32,LU_Roster!$A$34:$D$36,LangNum,FALSE))</f>
        <v/>
      </c>
      <c r="G32" s="2"/>
      <c r="H32" s="3" t="str">
        <f>IF(ISBLANK(G32),"",VLOOKUP(G32,LU_Roster!$A$43:$D$46,LangNum,FALSE))</f>
        <v/>
      </c>
      <c r="I32" s="7"/>
      <c r="J32" s="2"/>
      <c r="K32" s="3" t="str">
        <f>IF(ISBLANK(J32),"",VLOOKUP(J32,LU_Roster!$A$54:$D$58,LangNum,FALSE))</f>
        <v/>
      </c>
      <c r="L32" s="2"/>
      <c r="M32" s="3" t="str">
        <f>IF(ISBLANK(L32),"",VLOOKUP(L32,LU_Roster!$A$65:$D$67,LangNum,FALSE))</f>
        <v/>
      </c>
      <c r="N32" s="8" t="str">
        <f>IF($L32=1, COUNTIF($L$22:$L32, 1), "")</f>
        <v/>
      </c>
      <c r="O32" s="6" t="s">
        <v>1826</v>
      </c>
      <c r="P32" s="9" t="str">
        <f t="shared" si="2"/>
        <v/>
      </c>
      <c r="Q32" s="9" t="str">
        <f t="shared" si="3"/>
        <v/>
      </c>
      <c r="R32" s="9" t="str">
        <f t="shared" si="4"/>
        <v/>
      </c>
      <c r="S32" s="9" t="str">
        <f t="shared" si="5"/>
        <v/>
      </c>
      <c r="T32" s="10">
        <f t="shared" si="0"/>
        <v>45915</v>
      </c>
      <c r="U32" s="9" t="str">
        <f t="shared" si="6"/>
        <v/>
      </c>
      <c r="V32" s="9" t="str">
        <f t="shared" si="7"/>
        <v/>
      </c>
      <c r="W32" s="1" t="str">
        <f t="shared" si="1"/>
        <v/>
      </c>
    </row>
    <row r="33" spans="1:23">
      <c r="A33" s="6" t="s">
        <v>66</v>
      </c>
      <c r="B33" s="7"/>
      <c r="C33" s="2"/>
      <c r="D33" s="3" t="str">
        <f>IF(ISBLANK(C33),"",VLOOKUP(C33,LU_Roster!$A$18:$D$27,LangNum,FALSE))</f>
        <v/>
      </c>
      <c r="E33" s="2"/>
      <c r="F33" s="3" t="str">
        <f>IF(ISBLANK(E33),"",VLOOKUP(E33,LU_Roster!$A$34:$D$36,LangNum,FALSE))</f>
        <v/>
      </c>
      <c r="G33" s="2"/>
      <c r="H33" s="3" t="str">
        <f>IF(ISBLANK(G33),"",VLOOKUP(G33,LU_Roster!$A$43:$D$46,LangNum,FALSE))</f>
        <v/>
      </c>
      <c r="I33" s="7"/>
      <c r="J33" s="2"/>
      <c r="K33" s="3" t="str">
        <f>IF(ISBLANK(J33),"",VLOOKUP(J33,LU_Roster!$A$54:$D$58,LangNum,FALSE))</f>
        <v/>
      </c>
      <c r="L33" s="2"/>
      <c r="M33" s="3" t="str">
        <f>IF(ISBLANK(L33),"",VLOOKUP(L33,LU_Roster!$A$65:$D$67,LangNum,FALSE))</f>
        <v/>
      </c>
      <c r="N33" s="8" t="str">
        <f>IF($L33=1, COUNTIF($L$22:$L33, 1), "")</f>
        <v/>
      </c>
      <c r="O33" s="6" t="s">
        <v>1826</v>
      </c>
      <c r="P33" s="9" t="str">
        <f t="shared" si="2"/>
        <v/>
      </c>
      <c r="Q33" s="9" t="str">
        <f t="shared" si="3"/>
        <v/>
      </c>
      <c r="R33" s="9" t="str">
        <f t="shared" si="4"/>
        <v/>
      </c>
      <c r="S33" s="9" t="str">
        <f t="shared" si="5"/>
        <v/>
      </c>
      <c r="T33" s="10">
        <f t="shared" si="0"/>
        <v>45915</v>
      </c>
      <c r="U33" s="9" t="str">
        <f t="shared" si="6"/>
        <v/>
      </c>
      <c r="V33" s="9" t="str">
        <f t="shared" si="7"/>
        <v/>
      </c>
      <c r="W33" s="1" t="str">
        <f t="shared" si="1"/>
        <v/>
      </c>
    </row>
    <row r="34" spans="1:23">
      <c r="A34" s="6" t="s">
        <v>67</v>
      </c>
      <c r="B34" s="7"/>
      <c r="C34" s="2"/>
      <c r="D34" s="3" t="str">
        <f>IF(ISBLANK(C34),"",VLOOKUP(C34,LU_Roster!$A$18:$D$27,LangNum,FALSE))</f>
        <v/>
      </c>
      <c r="E34" s="2"/>
      <c r="F34" s="3" t="str">
        <f>IF(ISBLANK(E34),"",VLOOKUP(E34,LU_Roster!$A$34:$D$36,LangNum,FALSE))</f>
        <v/>
      </c>
      <c r="G34" s="2"/>
      <c r="H34" s="3" t="str">
        <f>IF(ISBLANK(G34),"",VLOOKUP(G34,LU_Roster!$A$43:$D$46,LangNum,FALSE))</f>
        <v/>
      </c>
      <c r="I34" s="7"/>
      <c r="J34" s="2"/>
      <c r="K34" s="3" t="str">
        <f>IF(ISBLANK(J34),"",VLOOKUP(J34,LU_Roster!$A$54:$D$58,LangNum,FALSE))</f>
        <v/>
      </c>
      <c r="L34" s="2"/>
      <c r="M34" s="3" t="str">
        <f>IF(ISBLANK(L34),"",VLOOKUP(L34,LU_Roster!$A$65:$D$67,LangNum,FALSE))</f>
        <v/>
      </c>
      <c r="N34" s="8" t="str">
        <f>IF($L34=1, COUNTIF($L$22:$L34, 1), "")</f>
        <v/>
      </c>
      <c r="O34" s="6" t="s">
        <v>1826</v>
      </c>
      <c r="P34" s="9" t="str">
        <f t="shared" si="2"/>
        <v/>
      </c>
      <c r="Q34" s="9" t="str">
        <f t="shared" si="3"/>
        <v/>
      </c>
      <c r="R34" s="9" t="str">
        <f t="shared" si="4"/>
        <v/>
      </c>
      <c r="S34" s="9" t="str">
        <f t="shared" si="5"/>
        <v/>
      </c>
      <c r="T34" s="10">
        <f t="shared" si="0"/>
        <v>45915</v>
      </c>
      <c r="U34" s="9" t="str">
        <f t="shared" si="6"/>
        <v/>
      </c>
      <c r="V34" s="9" t="str">
        <f t="shared" si="7"/>
        <v/>
      </c>
      <c r="W34" s="1" t="str">
        <f t="shared" si="1"/>
        <v/>
      </c>
    </row>
    <row r="35" spans="1:23">
      <c r="A35" s="6" t="s">
        <v>68</v>
      </c>
      <c r="B35" s="7"/>
      <c r="C35" s="2"/>
      <c r="D35" s="3" t="str">
        <f>IF(ISBLANK(C35),"",VLOOKUP(C35,LU_Roster!$A$18:$D$27,LangNum,FALSE))</f>
        <v/>
      </c>
      <c r="E35" s="2"/>
      <c r="F35" s="3" t="str">
        <f>IF(ISBLANK(E35),"",VLOOKUP(E35,LU_Roster!$A$34:$D$36,LangNum,FALSE))</f>
        <v/>
      </c>
      <c r="G35" s="2"/>
      <c r="H35" s="3" t="str">
        <f>IF(ISBLANK(G35),"",VLOOKUP(G35,LU_Roster!$A$43:$D$46,LangNum,FALSE))</f>
        <v/>
      </c>
      <c r="I35" s="7"/>
      <c r="J35" s="2"/>
      <c r="K35" s="3" t="str">
        <f>IF(ISBLANK(J35),"",VLOOKUP(J35,LU_Roster!$A$54:$D$58,LangNum,FALSE))</f>
        <v/>
      </c>
      <c r="L35" s="2"/>
      <c r="M35" s="3" t="str">
        <f>IF(ISBLANK(L35),"",VLOOKUP(L35,LU_Roster!$A$65:$D$67,LangNum,FALSE))</f>
        <v/>
      </c>
      <c r="N35" s="8" t="str">
        <f>IF($L35=1, COUNTIF($L$22:$L35, 1), "")</f>
        <v/>
      </c>
      <c r="O35" s="6" t="s">
        <v>1826</v>
      </c>
      <c r="P35" s="9" t="str">
        <f t="shared" si="2"/>
        <v/>
      </c>
      <c r="Q35" s="9" t="str">
        <f t="shared" si="3"/>
        <v/>
      </c>
      <c r="R35" s="9" t="str">
        <f t="shared" si="4"/>
        <v/>
      </c>
      <c r="S35" s="9" t="str">
        <f t="shared" si="5"/>
        <v/>
      </c>
      <c r="T35" s="10">
        <f t="shared" si="0"/>
        <v>45915</v>
      </c>
      <c r="U35" s="9" t="str">
        <f t="shared" si="6"/>
        <v/>
      </c>
      <c r="V35" s="9" t="str">
        <f t="shared" si="7"/>
        <v/>
      </c>
      <c r="W35" s="1" t="str">
        <f t="shared" si="1"/>
        <v/>
      </c>
    </row>
    <row r="36" spans="1:23">
      <c r="A36" s="6" t="s">
        <v>69</v>
      </c>
      <c r="B36" s="7"/>
      <c r="C36" s="2"/>
      <c r="D36" s="3" t="str">
        <f>IF(ISBLANK(C36),"",VLOOKUP(C36,LU_Roster!$A$18:$D$27,LangNum,FALSE))</f>
        <v/>
      </c>
      <c r="E36" s="2"/>
      <c r="F36" s="3" t="str">
        <f>IF(ISBLANK(E36),"",VLOOKUP(E36,LU_Roster!$A$34:$D$36,LangNum,FALSE))</f>
        <v/>
      </c>
      <c r="G36" s="2"/>
      <c r="H36" s="3" t="str">
        <f>IF(ISBLANK(G36),"",VLOOKUP(G36,LU_Roster!$A$43:$D$46,LangNum,FALSE))</f>
        <v/>
      </c>
      <c r="I36" s="7"/>
      <c r="J36" s="2"/>
      <c r="K36" s="3" t="str">
        <f>IF(ISBLANK(J36),"",VLOOKUP(J36,LU_Roster!$A$54:$D$58,LangNum,FALSE))</f>
        <v/>
      </c>
      <c r="L36" s="2"/>
      <c r="M36" s="3" t="str">
        <f>IF(ISBLANK(L36),"",VLOOKUP(L36,LU_Roster!$A$65:$D$67,LangNum,FALSE))</f>
        <v/>
      </c>
      <c r="N36" s="8" t="str">
        <f>IF($L36=1, COUNTIF($L$22:$L36, 1), "")</f>
        <v/>
      </c>
      <c r="O36" s="6" t="s">
        <v>1826</v>
      </c>
      <c r="P36" s="9" t="str">
        <f t="shared" si="2"/>
        <v/>
      </c>
      <c r="Q36" s="9" t="str">
        <f t="shared" si="3"/>
        <v/>
      </c>
      <c r="R36" s="9" t="str">
        <f t="shared" si="4"/>
        <v/>
      </c>
      <c r="S36" s="9" t="str">
        <f t="shared" si="5"/>
        <v/>
      </c>
      <c r="T36" s="10">
        <f t="shared" si="0"/>
        <v>45915</v>
      </c>
      <c r="U36" s="9" t="str">
        <f t="shared" si="6"/>
        <v/>
      </c>
      <c r="V36" s="9" t="str">
        <f t="shared" si="7"/>
        <v/>
      </c>
      <c r="W36" s="1" t="str">
        <f t="shared" si="1"/>
        <v/>
      </c>
    </row>
    <row r="37" spans="1:23">
      <c r="A37" s="6" t="s">
        <v>70</v>
      </c>
      <c r="B37" s="7"/>
      <c r="C37" s="2"/>
      <c r="D37" s="3" t="str">
        <f>IF(ISBLANK(C37),"",VLOOKUP(C37,LU_Roster!$A$18:$D$27,LangNum,FALSE))</f>
        <v/>
      </c>
      <c r="E37" s="2"/>
      <c r="F37" s="3" t="str">
        <f>IF(ISBLANK(E37),"",VLOOKUP(E37,LU_Roster!$A$34:$D$36,LangNum,FALSE))</f>
        <v/>
      </c>
      <c r="G37" s="2"/>
      <c r="H37" s="3" t="str">
        <f>IF(ISBLANK(G37),"",VLOOKUP(G37,LU_Roster!$A$43:$D$46,LangNum,FALSE))</f>
        <v/>
      </c>
      <c r="I37" s="7"/>
      <c r="J37" s="2"/>
      <c r="K37" s="3" t="str">
        <f>IF(ISBLANK(J37),"",VLOOKUP(J37,LU_Roster!$A$54:$D$58,LangNum,FALSE))</f>
        <v/>
      </c>
      <c r="L37" s="2"/>
      <c r="M37" s="3" t="str">
        <f>IF(ISBLANK(L37),"",VLOOKUP(L37,LU_Roster!$A$65:$D$67,LangNum,FALSE))</f>
        <v/>
      </c>
      <c r="N37" s="8" t="str">
        <f>IF($L37=1, COUNTIF($L$22:$L37, 1), "")</f>
        <v/>
      </c>
      <c r="O37" s="6" t="s">
        <v>1826</v>
      </c>
      <c r="P37" s="9" t="str">
        <f t="shared" si="2"/>
        <v/>
      </c>
      <c r="Q37" s="9" t="str">
        <f t="shared" si="3"/>
        <v/>
      </c>
      <c r="R37" s="9" t="str">
        <f t="shared" si="4"/>
        <v/>
      </c>
      <c r="S37" s="9" t="str">
        <f t="shared" si="5"/>
        <v/>
      </c>
      <c r="T37" s="10">
        <f t="shared" si="0"/>
        <v>45915</v>
      </c>
      <c r="U37" s="9" t="str">
        <f t="shared" si="6"/>
        <v/>
      </c>
      <c r="V37" s="9" t="str">
        <f t="shared" si="7"/>
        <v/>
      </c>
      <c r="W37" s="1" t="str">
        <f t="shared" si="1"/>
        <v/>
      </c>
    </row>
    <row r="38" spans="1:23">
      <c r="A38" s="6" t="s">
        <v>71</v>
      </c>
      <c r="B38" s="7"/>
      <c r="C38" s="2"/>
      <c r="D38" s="3" t="str">
        <f>IF(ISBLANK(C38),"",VLOOKUP(C38,LU_Roster!$A$18:$D$27,LangNum,FALSE))</f>
        <v/>
      </c>
      <c r="E38" s="2"/>
      <c r="F38" s="3" t="str">
        <f>IF(ISBLANK(E38),"",VLOOKUP(E38,LU_Roster!$A$34:$D$36,LangNum,FALSE))</f>
        <v/>
      </c>
      <c r="G38" s="2"/>
      <c r="H38" s="3" t="str">
        <f>IF(ISBLANK(G38),"",VLOOKUP(G38,LU_Roster!$A$43:$D$46,LangNum,FALSE))</f>
        <v/>
      </c>
      <c r="I38" s="7"/>
      <c r="J38" s="2"/>
      <c r="K38" s="3" t="str">
        <f>IF(ISBLANK(J38),"",VLOOKUP(J38,LU_Roster!$A$54:$D$58,LangNum,FALSE))</f>
        <v/>
      </c>
      <c r="L38" s="2"/>
      <c r="M38" s="3" t="str">
        <f>IF(ISBLANK(L38),"",VLOOKUP(L38,LU_Roster!$A$65:$D$67,LangNum,FALSE))</f>
        <v/>
      </c>
      <c r="N38" s="8" t="str">
        <f>IF($L38=1, COUNTIF($L$22:$L38, 1), "")</f>
        <v/>
      </c>
      <c r="O38" s="6" t="s">
        <v>1826</v>
      </c>
      <c r="P38" s="9" t="str">
        <f t="shared" si="2"/>
        <v/>
      </c>
      <c r="Q38" s="9" t="str">
        <f t="shared" si="3"/>
        <v/>
      </c>
      <c r="R38" s="9" t="str">
        <f t="shared" si="4"/>
        <v/>
      </c>
      <c r="S38" s="9" t="str">
        <f t="shared" si="5"/>
        <v/>
      </c>
      <c r="T38" s="10">
        <f t="shared" si="0"/>
        <v>45915</v>
      </c>
      <c r="U38" s="9" t="str">
        <f t="shared" si="6"/>
        <v/>
      </c>
      <c r="V38" s="9" t="str">
        <f t="shared" si="7"/>
        <v/>
      </c>
      <c r="W38" s="1" t="str">
        <f t="shared" si="1"/>
        <v/>
      </c>
    </row>
    <row r="39" spans="1:23">
      <c r="A39" s="6" t="s">
        <v>72</v>
      </c>
      <c r="B39" s="7"/>
      <c r="C39" s="2"/>
      <c r="D39" s="3" t="str">
        <f>IF(ISBLANK(C39),"",VLOOKUP(C39,LU_Roster!$A$18:$D$27,LangNum,FALSE))</f>
        <v/>
      </c>
      <c r="E39" s="2"/>
      <c r="F39" s="3" t="str">
        <f>IF(ISBLANK(E39),"",VLOOKUP(E39,LU_Roster!$A$34:$D$36,LangNum,FALSE))</f>
        <v/>
      </c>
      <c r="G39" s="2"/>
      <c r="H39" s="3" t="str">
        <f>IF(ISBLANK(G39),"",VLOOKUP(G39,LU_Roster!$A$43:$D$46,LangNum,FALSE))</f>
        <v/>
      </c>
      <c r="I39" s="7"/>
      <c r="J39" s="2"/>
      <c r="K39" s="3" t="str">
        <f>IF(ISBLANK(J39),"",VLOOKUP(J39,LU_Roster!$A$54:$D$58,LangNum,FALSE))</f>
        <v/>
      </c>
      <c r="L39" s="2"/>
      <c r="M39" s="3" t="str">
        <f>IF(ISBLANK(L39),"",VLOOKUP(L39,LU_Roster!$A$65:$D$67,LangNum,FALSE))</f>
        <v/>
      </c>
      <c r="N39" s="8" t="str">
        <f>IF($L39=1, COUNTIF($L$22:$L39, 1), "")</f>
        <v/>
      </c>
      <c r="O39" s="6" t="s">
        <v>1826</v>
      </c>
      <c r="P39" s="9" t="str">
        <f t="shared" si="2"/>
        <v/>
      </c>
      <c r="Q39" s="9" t="str">
        <f t="shared" si="3"/>
        <v/>
      </c>
      <c r="R39" s="9" t="str">
        <f t="shared" si="4"/>
        <v/>
      </c>
      <c r="S39" s="9" t="str">
        <f t="shared" si="5"/>
        <v/>
      </c>
      <c r="T39" s="10">
        <f t="shared" si="0"/>
        <v>45915</v>
      </c>
      <c r="U39" s="9" t="str">
        <f t="shared" si="6"/>
        <v/>
      </c>
      <c r="V39" s="9" t="str">
        <f t="shared" si="7"/>
        <v/>
      </c>
      <c r="W39" s="1" t="str">
        <f t="shared" si="1"/>
        <v/>
      </c>
    </row>
    <row r="40" spans="1:23">
      <c r="A40" s="6" t="s">
        <v>73</v>
      </c>
      <c r="B40" s="7"/>
      <c r="C40" s="2"/>
      <c r="D40" s="3" t="str">
        <f>IF(ISBLANK(C40),"",VLOOKUP(C40,LU_Roster!$A$18:$D$27,LangNum,FALSE))</f>
        <v/>
      </c>
      <c r="E40" s="2"/>
      <c r="F40" s="3" t="str">
        <f>IF(ISBLANK(E40),"",VLOOKUP(E40,LU_Roster!$A$34:$D$36,LangNum,FALSE))</f>
        <v/>
      </c>
      <c r="G40" s="2"/>
      <c r="H40" s="3" t="str">
        <f>IF(ISBLANK(G40),"",VLOOKUP(G40,LU_Roster!$A$43:$D$46,LangNum,FALSE))</f>
        <v/>
      </c>
      <c r="I40" s="7"/>
      <c r="J40" s="2"/>
      <c r="K40" s="3" t="str">
        <f>IF(ISBLANK(J40),"",VLOOKUP(J40,LU_Roster!$A$54:$D$58,LangNum,FALSE))</f>
        <v/>
      </c>
      <c r="L40" s="2"/>
      <c r="M40" s="3" t="str">
        <f>IF(ISBLANK(L40),"",VLOOKUP(L40,LU_Roster!$A$65:$D$67,LangNum,FALSE))</f>
        <v/>
      </c>
      <c r="N40" s="8" t="str">
        <f>IF($L40=1, COUNTIF($L$22:$L40, 1), "")</f>
        <v/>
      </c>
      <c r="O40" s="6" t="s">
        <v>1826</v>
      </c>
      <c r="P40" s="9" t="str">
        <f t="shared" si="2"/>
        <v/>
      </c>
      <c r="Q40" s="9" t="str">
        <f t="shared" si="3"/>
        <v/>
      </c>
      <c r="R40" s="9" t="str">
        <f t="shared" si="4"/>
        <v/>
      </c>
      <c r="S40" s="9" t="str">
        <f t="shared" si="5"/>
        <v/>
      </c>
      <c r="T40" s="10">
        <f t="shared" si="0"/>
        <v>45915</v>
      </c>
      <c r="U40" s="9" t="str">
        <f t="shared" si="6"/>
        <v/>
      </c>
      <c r="V40" s="9" t="str">
        <f t="shared" si="7"/>
        <v/>
      </c>
      <c r="W40" s="1" t="str">
        <f t="shared" si="1"/>
        <v/>
      </c>
    </row>
    <row r="41" spans="1:23">
      <c r="A41" s="6" t="s">
        <v>74</v>
      </c>
      <c r="B41" s="7"/>
      <c r="C41" s="2"/>
      <c r="D41" s="3" t="str">
        <f>IF(ISBLANK(C41),"",VLOOKUP(C41,LU_Roster!$A$18:$D$27,LangNum,FALSE))</f>
        <v/>
      </c>
      <c r="E41" s="2"/>
      <c r="F41" s="3" t="str">
        <f>IF(ISBLANK(E41),"",VLOOKUP(E41,LU_Roster!$A$34:$D$36,LangNum,FALSE))</f>
        <v/>
      </c>
      <c r="G41" s="2"/>
      <c r="H41" s="3" t="str">
        <f>IF(ISBLANK(G41),"",VLOOKUP(G41,LU_Roster!$A$43:$D$46,LangNum,FALSE))</f>
        <v/>
      </c>
      <c r="I41" s="7"/>
      <c r="J41" s="2"/>
      <c r="K41" s="3" t="str">
        <f>IF(ISBLANK(J41),"",VLOOKUP(J41,LU_Roster!$A$54:$D$58,LangNum,FALSE))</f>
        <v/>
      </c>
      <c r="L41" s="2"/>
      <c r="M41" s="3" t="str">
        <f>IF(ISBLANK(L41),"",VLOOKUP(L41,LU_Roster!$A$65:$D$67,LangNum,FALSE))</f>
        <v/>
      </c>
      <c r="N41" s="8" t="str">
        <f>IF($L41=1, COUNTIF($L$22:$L41, 1), "")</f>
        <v/>
      </c>
      <c r="O41" s="6" t="s">
        <v>1826</v>
      </c>
      <c r="P41" s="9" t="str">
        <f t="shared" si="2"/>
        <v/>
      </c>
      <c r="Q41" s="9" t="str">
        <f t="shared" si="3"/>
        <v/>
      </c>
      <c r="R41" s="9" t="str">
        <f t="shared" si="4"/>
        <v/>
      </c>
      <c r="S41" s="9" t="str">
        <f t="shared" si="5"/>
        <v/>
      </c>
      <c r="T41" s="10">
        <f t="shared" si="0"/>
        <v>45915</v>
      </c>
      <c r="U41" s="9" t="str">
        <f t="shared" si="6"/>
        <v/>
      </c>
      <c r="V41" s="9" t="str">
        <f t="shared" si="7"/>
        <v/>
      </c>
      <c r="W41" s="1" t="str">
        <f t="shared" si="1"/>
        <v/>
      </c>
    </row>
    <row r="42" spans="1:23">
      <c r="A42" s="6" t="s">
        <v>75</v>
      </c>
      <c r="B42" s="7"/>
      <c r="C42" s="2"/>
      <c r="D42" s="3" t="str">
        <f>IF(ISBLANK(C42),"",VLOOKUP(C42,LU_Roster!$A$18:$D$27,LangNum,FALSE))</f>
        <v/>
      </c>
      <c r="E42" s="2"/>
      <c r="F42" s="3" t="str">
        <f>IF(ISBLANK(E42),"",VLOOKUP(E42,LU_Roster!$A$34:$D$36,LangNum,FALSE))</f>
        <v/>
      </c>
      <c r="G42" s="2"/>
      <c r="H42" s="3" t="str">
        <f>IF(ISBLANK(G42),"",VLOOKUP(G42,LU_Roster!$A$43:$D$46,LangNum,FALSE))</f>
        <v/>
      </c>
      <c r="I42" s="7"/>
      <c r="J42" s="2"/>
      <c r="K42" s="3" t="str">
        <f>IF(ISBLANK(J42),"",VLOOKUP(J42,LU_Roster!$A$54:$D$58,LangNum,FALSE))</f>
        <v/>
      </c>
      <c r="L42" s="2"/>
      <c r="M42" s="3" t="str">
        <f>IF(ISBLANK(L42),"",VLOOKUP(L42,LU_Roster!$A$65:$D$67,LangNum,FALSE))</f>
        <v/>
      </c>
      <c r="N42" s="8" t="str">
        <f>IF($L42=1, COUNTIF($L$22:$L42, 1), "")</f>
        <v/>
      </c>
      <c r="O42" s="6" t="s">
        <v>1826</v>
      </c>
      <c r="P42" s="9" t="str">
        <f t="shared" si="2"/>
        <v/>
      </c>
      <c r="Q42" s="9" t="str">
        <f t="shared" si="3"/>
        <v/>
      </c>
      <c r="R42" s="9" t="str">
        <f t="shared" si="4"/>
        <v/>
      </c>
      <c r="S42" s="9" t="str">
        <f t="shared" si="5"/>
        <v/>
      </c>
      <c r="T42" s="10">
        <f t="shared" si="0"/>
        <v>45915</v>
      </c>
      <c r="U42" s="9" t="str">
        <f t="shared" si="6"/>
        <v/>
      </c>
      <c r="V42" s="9" t="str">
        <f t="shared" si="7"/>
        <v/>
      </c>
      <c r="W42" s="1" t="str">
        <f t="shared" si="1"/>
        <v/>
      </c>
    </row>
    <row r="43" spans="1:23">
      <c r="A43" s="6" t="s">
        <v>76</v>
      </c>
      <c r="B43" s="7"/>
      <c r="C43" s="2"/>
      <c r="D43" s="3" t="str">
        <f>IF(ISBLANK(C43),"",VLOOKUP(C43,LU_Roster!$A$18:$D$27,LangNum,FALSE))</f>
        <v/>
      </c>
      <c r="E43" s="2"/>
      <c r="F43" s="3" t="str">
        <f>IF(ISBLANK(E43),"",VLOOKUP(E43,LU_Roster!$A$34:$D$36,LangNum,FALSE))</f>
        <v/>
      </c>
      <c r="G43" s="2"/>
      <c r="H43" s="3" t="str">
        <f>IF(ISBLANK(G43),"",VLOOKUP(G43,LU_Roster!$A$43:$D$46,LangNum,FALSE))</f>
        <v/>
      </c>
      <c r="I43" s="7"/>
      <c r="J43" s="2"/>
      <c r="K43" s="3" t="str">
        <f>IF(ISBLANK(J43),"",VLOOKUP(J43,LU_Roster!$A$54:$D$58,LangNum,FALSE))</f>
        <v/>
      </c>
      <c r="L43" s="2"/>
      <c r="M43" s="3" t="str">
        <f>IF(ISBLANK(L43),"",VLOOKUP(L43,LU_Roster!$A$65:$D$67,LangNum,FALSE))</f>
        <v/>
      </c>
      <c r="N43" s="8" t="str">
        <f>IF($L43=1, COUNTIF($L$22:$L43, 1), "")</f>
        <v/>
      </c>
      <c r="O43" s="6" t="s">
        <v>1826</v>
      </c>
      <c r="P43" s="9" t="str">
        <f t="shared" si="2"/>
        <v/>
      </c>
      <c r="Q43" s="9" t="str">
        <f t="shared" si="3"/>
        <v/>
      </c>
      <c r="R43" s="9" t="str">
        <f t="shared" si="4"/>
        <v/>
      </c>
      <c r="S43" s="9" t="str">
        <f t="shared" si="5"/>
        <v/>
      </c>
      <c r="T43" s="10">
        <f t="shared" si="0"/>
        <v>45915</v>
      </c>
      <c r="U43" s="9" t="str">
        <f t="shared" si="6"/>
        <v/>
      </c>
      <c r="V43" s="9" t="str">
        <f t="shared" si="7"/>
        <v/>
      </c>
      <c r="W43" s="1" t="str">
        <f t="shared" si="1"/>
        <v/>
      </c>
    </row>
    <row r="44" spans="1:23">
      <c r="A44" s="6" t="s">
        <v>77</v>
      </c>
      <c r="B44" s="7"/>
      <c r="C44" s="2"/>
      <c r="D44" s="3" t="str">
        <f>IF(ISBLANK(C44),"",VLOOKUP(C44,LU_Roster!$A$18:$D$27,LangNum,FALSE))</f>
        <v/>
      </c>
      <c r="E44" s="2"/>
      <c r="F44" s="3" t="str">
        <f>IF(ISBLANK(E44),"",VLOOKUP(E44,LU_Roster!$A$34:$D$36,LangNum,FALSE))</f>
        <v/>
      </c>
      <c r="G44" s="2"/>
      <c r="H44" s="3" t="str">
        <f>IF(ISBLANK(G44),"",VLOOKUP(G44,LU_Roster!$A$43:$D$46,LangNum,FALSE))</f>
        <v/>
      </c>
      <c r="I44" s="7"/>
      <c r="J44" s="2"/>
      <c r="K44" s="3" t="str">
        <f>IF(ISBLANK(J44),"",VLOOKUP(J44,LU_Roster!$A$54:$D$58,LangNum,FALSE))</f>
        <v/>
      </c>
      <c r="L44" s="2"/>
      <c r="M44" s="3" t="str">
        <f>IF(ISBLANK(L44),"",VLOOKUP(L44,LU_Roster!$A$65:$D$67,LangNum,FALSE))</f>
        <v/>
      </c>
      <c r="N44" s="8" t="str">
        <f>IF($L44=1, COUNTIF($L$22:$L44, 1), "")</f>
        <v/>
      </c>
      <c r="O44" s="6" t="s">
        <v>1826</v>
      </c>
      <c r="P44" s="9" t="str">
        <f t="shared" si="2"/>
        <v/>
      </c>
      <c r="Q44" s="9" t="str">
        <f t="shared" si="3"/>
        <v/>
      </c>
      <c r="R44" s="9" t="str">
        <f t="shared" si="4"/>
        <v/>
      </c>
      <c r="S44" s="9" t="str">
        <f t="shared" si="5"/>
        <v/>
      </c>
      <c r="T44" s="10">
        <f t="shared" si="0"/>
        <v>45915</v>
      </c>
      <c r="U44" s="9" t="str">
        <f t="shared" si="6"/>
        <v/>
      </c>
      <c r="V44" s="9" t="str">
        <f t="shared" si="7"/>
        <v/>
      </c>
      <c r="W44" s="1" t="str">
        <f t="shared" si="1"/>
        <v/>
      </c>
    </row>
    <row r="45" spans="1:23">
      <c r="A45" s="6" t="s">
        <v>78</v>
      </c>
      <c r="B45" s="7"/>
      <c r="C45" s="2"/>
      <c r="D45" s="3" t="str">
        <f>IF(ISBLANK(C45),"",VLOOKUP(C45,LU_Roster!$A$18:$D$27,LangNum,FALSE))</f>
        <v/>
      </c>
      <c r="E45" s="2"/>
      <c r="F45" s="3" t="str">
        <f>IF(ISBLANK(E45),"",VLOOKUP(E45,LU_Roster!$A$34:$D$36,LangNum,FALSE))</f>
        <v/>
      </c>
      <c r="G45" s="2"/>
      <c r="H45" s="3" t="str">
        <f>IF(ISBLANK(G45),"",VLOOKUP(G45,LU_Roster!$A$43:$D$46,LangNum,FALSE))</f>
        <v/>
      </c>
      <c r="I45" s="7"/>
      <c r="J45" s="2"/>
      <c r="K45" s="3" t="str">
        <f>IF(ISBLANK(J45),"",VLOOKUP(J45,LU_Roster!$A$54:$D$58,LangNum,FALSE))</f>
        <v/>
      </c>
      <c r="L45" s="2"/>
      <c r="M45" s="3" t="str">
        <f>IF(ISBLANK(L45),"",VLOOKUP(L45,LU_Roster!$A$65:$D$67,LangNum,FALSE))</f>
        <v/>
      </c>
      <c r="N45" s="8" t="str">
        <f>IF($L45=1, COUNTIF($L$22:$L45, 1), "")</f>
        <v/>
      </c>
      <c r="O45" s="6" t="s">
        <v>1826</v>
      </c>
      <c r="P45" s="9" t="str">
        <f t="shared" si="2"/>
        <v/>
      </c>
      <c r="Q45" s="9" t="str">
        <f t="shared" si="3"/>
        <v/>
      </c>
      <c r="R45" s="9" t="str">
        <f t="shared" si="4"/>
        <v/>
      </c>
      <c r="S45" s="9" t="str">
        <f t="shared" si="5"/>
        <v/>
      </c>
      <c r="T45" s="10">
        <f t="shared" si="0"/>
        <v>45915</v>
      </c>
      <c r="U45" s="9" t="str">
        <f t="shared" si="6"/>
        <v/>
      </c>
      <c r="V45" s="9" t="str">
        <f t="shared" si="7"/>
        <v/>
      </c>
      <c r="W45" s="1" t="str">
        <f t="shared" si="1"/>
        <v/>
      </c>
    </row>
    <row r="46" spans="1:23">
      <c r="A46" s="6" t="s">
        <v>79</v>
      </c>
      <c r="B46" s="7"/>
      <c r="C46" s="2"/>
      <c r="D46" s="3" t="str">
        <f>IF(ISBLANK(C46),"",VLOOKUP(C46,LU_Roster!$A$18:$D$27,LangNum,FALSE))</f>
        <v/>
      </c>
      <c r="E46" s="2"/>
      <c r="F46" s="3" t="str">
        <f>IF(ISBLANK(E46),"",VLOOKUP(E46,LU_Roster!$A$34:$D$36,LangNum,FALSE))</f>
        <v/>
      </c>
      <c r="G46" s="2"/>
      <c r="H46" s="3" t="str">
        <f>IF(ISBLANK(G46),"",VLOOKUP(G46,LU_Roster!$A$43:$D$46,LangNum,FALSE))</f>
        <v/>
      </c>
      <c r="I46" s="7"/>
      <c r="J46" s="2"/>
      <c r="K46" s="3" t="str">
        <f>IF(ISBLANK(J46),"",VLOOKUP(J46,LU_Roster!$A$54:$D$58,LangNum,FALSE))</f>
        <v/>
      </c>
      <c r="L46" s="2"/>
      <c r="M46" s="3" t="str">
        <f>IF(ISBLANK(L46),"",VLOOKUP(L46,LU_Roster!$A$65:$D$67,LangNum,FALSE))</f>
        <v/>
      </c>
      <c r="N46" s="8" t="str">
        <f>IF($L46=1, COUNTIF($L$22:$L46, 1), "")</f>
        <v/>
      </c>
      <c r="O46" s="6" t="s">
        <v>1826</v>
      </c>
      <c r="P46" s="9" t="str">
        <f t="shared" si="2"/>
        <v/>
      </c>
      <c r="Q46" s="9" t="str">
        <f t="shared" si="3"/>
        <v/>
      </c>
      <c r="R46" s="9" t="str">
        <f t="shared" si="4"/>
        <v/>
      </c>
      <c r="S46" s="9" t="str">
        <f t="shared" si="5"/>
        <v/>
      </c>
      <c r="T46" s="10">
        <f t="shared" si="0"/>
        <v>45915</v>
      </c>
      <c r="U46" s="9" t="str">
        <f t="shared" si="6"/>
        <v/>
      </c>
      <c r="V46" s="9" t="str">
        <f t="shared" si="7"/>
        <v/>
      </c>
      <c r="W46" s="1" t="str">
        <f t="shared" si="1"/>
        <v/>
      </c>
    </row>
    <row r="47" spans="1:23">
      <c r="A47" s="6" t="s">
        <v>80</v>
      </c>
      <c r="B47" s="7"/>
      <c r="C47" s="2"/>
      <c r="D47" s="3" t="str">
        <f>IF(ISBLANK(C47),"",VLOOKUP(C47,LU_Roster!$A$18:$D$27,LangNum,FALSE))</f>
        <v/>
      </c>
      <c r="E47" s="2"/>
      <c r="F47" s="3" t="str">
        <f>IF(ISBLANK(E47),"",VLOOKUP(E47,LU_Roster!$A$34:$D$36,LangNum,FALSE))</f>
        <v/>
      </c>
      <c r="G47" s="2"/>
      <c r="H47" s="3" t="str">
        <f>IF(ISBLANK(G47),"",VLOOKUP(G47,LU_Roster!$A$43:$D$46,LangNum,FALSE))</f>
        <v/>
      </c>
      <c r="I47" s="7"/>
      <c r="J47" s="2"/>
      <c r="K47" s="3" t="str">
        <f>IF(ISBLANK(J47),"",VLOOKUP(J47,LU_Roster!$A$54:$D$58,LangNum,FALSE))</f>
        <v/>
      </c>
      <c r="L47" s="2"/>
      <c r="M47" s="3" t="str">
        <f>IF(ISBLANK(L47),"",VLOOKUP(L47,LU_Roster!$A$65:$D$67,LangNum,FALSE))</f>
        <v/>
      </c>
      <c r="N47" s="8" t="str">
        <f>IF($L47=1, COUNTIF($L$22:$L47, 1), "")</f>
        <v/>
      </c>
      <c r="O47" s="6" t="s">
        <v>1826</v>
      </c>
      <c r="P47" s="9" t="str">
        <f t="shared" si="2"/>
        <v/>
      </c>
      <c r="Q47" s="9" t="str">
        <f t="shared" si="3"/>
        <v/>
      </c>
      <c r="R47" s="9" t="str">
        <f t="shared" si="4"/>
        <v/>
      </c>
      <c r="S47" s="9" t="str">
        <f t="shared" si="5"/>
        <v/>
      </c>
      <c r="T47" s="10">
        <f t="shared" si="0"/>
        <v>45915</v>
      </c>
      <c r="U47" s="9" t="str">
        <f t="shared" si="6"/>
        <v/>
      </c>
      <c r="V47" s="9" t="str">
        <f t="shared" si="7"/>
        <v/>
      </c>
      <c r="W47" s="1" t="str">
        <f t="shared" si="1"/>
        <v/>
      </c>
    </row>
    <row r="48" spans="1:23">
      <c r="A48" s="6" t="s">
        <v>81</v>
      </c>
      <c r="B48" s="7"/>
      <c r="C48" s="2"/>
      <c r="D48" s="3" t="str">
        <f>IF(ISBLANK(C48),"",VLOOKUP(C48,LU_Roster!$A$18:$D$27,LangNum,FALSE))</f>
        <v/>
      </c>
      <c r="E48" s="2"/>
      <c r="F48" s="3" t="str">
        <f>IF(ISBLANK(E48),"",VLOOKUP(E48,LU_Roster!$A$34:$D$36,LangNum,FALSE))</f>
        <v/>
      </c>
      <c r="G48" s="2"/>
      <c r="H48" s="3" t="str">
        <f>IF(ISBLANK(G48),"",VLOOKUP(G48,LU_Roster!$A$43:$D$46,LangNum,FALSE))</f>
        <v/>
      </c>
      <c r="I48" s="7"/>
      <c r="J48" s="2"/>
      <c r="K48" s="3" t="str">
        <f>IF(ISBLANK(J48),"",VLOOKUP(J48,LU_Roster!$A$54:$D$58,LangNum,FALSE))</f>
        <v/>
      </c>
      <c r="L48" s="2"/>
      <c r="M48" s="3" t="str">
        <f>IF(ISBLANK(L48),"",VLOOKUP(L48,LU_Roster!$A$65:$D$67,LangNum,FALSE))</f>
        <v/>
      </c>
      <c r="N48" s="8" t="str">
        <f>IF($L48=1, COUNTIF($L$22:$L48, 1), "")</f>
        <v/>
      </c>
      <c r="O48" s="6" t="s">
        <v>1826</v>
      </c>
      <c r="P48" s="9" t="str">
        <f t="shared" si="2"/>
        <v/>
      </c>
      <c r="Q48" s="9" t="str">
        <f t="shared" si="3"/>
        <v/>
      </c>
      <c r="R48" s="9" t="str">
        <f t="shared" si="4"/>
        <v/>
      </c>
      <c r="S48" s="9" t="str">
        <f t="shared" si="5"/>
        <v/>
      </c>
      <c r="T48" s="10">
        <f t="shared" si="0"/>
        <v>45915</v>
      </c>
      <c r="U48" s="9" t="str">
        <f t="shared" si="6"/>
        <v/>
      </c>
      <c r="V48" s="9" t="str">
        <f t="shared" si="7"/>
        <v/>
      </c>
      <c r="W48" s="1" t="str">
        <f t="shared" si="1"/>
        <v/>
      </c>
    </row>
    <row r="49" spans="1:23">
      <c r="A49" s="6" t="s">
        <v>82</v>
      </c>
      <c r="B49" s="7"/>
      <c r="C49" s="2"/>
      <c r="D49" s="3" t="str">
        <f>IF(ISBLANK(C49),"",VLOOKUP(C49,LU_Roster!$A$18:$D$27,LangNum,FALSE))</f>
        <v/>
      </c>
      <c r="E49" s="2"/>
      <c r="F49" s="3" t="str">
        <f>IF(ISBLANK(E49),"",VLOOKUP(E49,LU_Roster!$A$34:$D$36,LangNum,FALSE))</f>
        <v/>
      </c>
      <c r="G49" s="2"/>
      <c r="H49" s="3" t="str">
        <f>IF(ISBLANK(G49),"",VLOOKUP(G49,LU_Roster!$A$43:$D$46,LangNum,FALSE))</f>
        <v/>
      </c>
      <c r="I49" s="7"/>
      <c r="J49" s="2"/>
      <c r="K49" s="3" t="str">
        <f>IF(ISBLANK(J49),"",VLOOKUP(J49,LU_Roster!$A$54:$D$58,LangNum,FALSE))</f>
        <v/>
      </c>
      <c r="L49" s="2"/>
      <c r="M49" s="3" t="str">
        <f>IF(ISBLANK(L49),"",VLOOKUP(L49,LU_Roster!$A$65:$D$67,LangNum,FALSE))</f>
        <v/>
      </c>
      <c r="N49" s="8" t="str">
        <f>IF($L49=1, COUNTIF($L$22:$L49, 1), "")</f>
        <v/>
      </c>
      <c r="O49" s="6" t="s">
        <v>1826</v>
      </c>
      <c r="P49" s="9" t="str">
        <f t="shared" si="2"/>
        <v/>
      </c>
      <c r="Q49" s="9" t="str">
        <f t="shared" si="3"/>
        <v/>
      </c>
      <c r="R49" s="9" t="str">
        <f t="shared" si="4"/>
        <v/>
      </c>
      <c r="S49" s="9" t="str">
        <f t="shared" si="5"/>
        <v/>
      </c>
      <c r="T49" s="10">
        <f t="shared" si="0"/>
        <v>45915</v>
      </c>
      <c r="U49" s="9" t="str">
        <f t="shared" si="6"/>
        <v/>
      </c>
      <c r="V49" s="9" t="str">
        <f t="shared" si="7"/>
        <v/>
      </c>
      <c r="W49" s="1" t="str">
        <f t="shared" si="1"/>
        <v/>
      </c>
    </row>
    <row r="50" spans="1:23">
      <c r="A50" s="6" t="s">
        <v>83</v>
      </c>
      <c r="B50" s="7"/>
      <c r="C50" s="2"/>
      <c r="D50" s="3" t="str">
        <f>IF(ISBLANK(C50),"",VLOOKUP(C50,LU_Roster!$A$18:$D$27,LangNum,FALSE))</f>
        <v/>
      </c>
      <c r="E50" s="2"/>
      <c r="F50" s="3" t="str">
        <f>IF(ISBLANK(E50),"",VLOOKUP(E50,LU_Roster!$A$34:$D$36,LangNum,FALSE))</f>
        <v/>
      </c>
      <c r="G50" s="2"/>
      <c r="H50" s="3" t="str">
        <f>IF(ISBLANK(G50),"",VLOOKUP(G50,LU_Roster!$A$43:$D$46,LangNum,FALSE))</f>
        <v/>
      </c>
      <c r="I50" s="7"/>
      <c r="J50" s="2"/>
      <c r="K50" s="3" t="str">
        <f>IF(ISBLANK(J50),"",VLOOKUP(J50,LU_Roster!$A$54:$D$58,LangNum,FALSE))</f>
        <v/>
      </c>
      <c r="L50" s="2"/>
      <c r="M50" s="3" t="str">
        <f>IF(ISBLANK(L50),"",VLOOKUP(L50,LU_Roster!$A$65:$D$67,LangNum,FALSE))</f>
        <v/>
      </c>
      <c r="N50" s="8" t="str">
        <f>IF($L50=1, COUNTIF($L$22:$L50, 1), "")</f>
        <v/>
      </c>
      <c r="O50" s="6" t="s">
        <v>1826</v>
      </c>
      <c r="P50" s="9" t="str">
        <f t="shared" si="2"/>
        <v/>
      </c>
      <c r="Q50" s="9" t="str">
        <f t="shared" si="3"/>
        <v/>
      </c>
      <c r="R50" s="9" t="str">
        <f t="shared" si="4"/>
        <v/>
      </c>
      <c r="S50" s="9" t="str">
        <f t="shared" si="5"/>
        <v/>
      </c>
      <c r="T50" s="10">
        <f t="shared" si="0"/>
        <v>45915</v>
      </c>
      <c r="U50" s="9" t="str">
        <f t="shared" si="6"/>
        <v/>
      </c>
      <c r="V50" s="9" t="str">
        <f t="shared" si="7"/>
        <v/>
      </c>
      <c r="W50" s="1" t="str">
        <f t="shared" si="1"/>
        <v/>
      </c>
    </row>
    <row r="51" spans="1:23">
      <c r="A51" s="6" t="s">
        <v>84</v>
      </c>
      <c r="B51" s="7"/>
      <c r="C51" s="2"/>
      <c r="D51" s="3" t="str">
        <f>IF(ISBLANK(C51),"",VLOOKUP(C51,LU_Roster!$A$18:$D$27,LangNum,FALSE))</f>
        <v/>
      </c>
      <c r="E51" s="2"/>
      <c r="F51" s="3" t="str">
        <f>IF(ISBLANK(E51),"",VLOOKUP(E51,LU_Roster!$A$34:$D$36,LangNum,FALSE))</f>
        <v/>
      </c>
      <c r="G51" s="2"/>
      <c r="H51" s="3" t="str">
        <f>IF(ISBLANK(G51),"",VLOOKUP(G51,LU_Roster!$A$43:$D$46,LangNum,FALSE))</f>
        <v/>
      </c>
      <c r="I51" s="7"/>
      <c r="J51" s="2"/>
      <c r="K51" s="3" t="str">
        <f>IF(ISBLANK(J51),"",VLOOKUP(J51,LU_Roster!$A$54:$D$58,LangNum,FALSE))</f>
        <v/>
      </c>
      <c r="L51" s="2"/>
      <c r="M51" s="3" t="str">
        <f>IF(ISBLANK(L51),"",VLOOKUP(L51,LU_Roster!$A$65:$D$67,LangNum,FALSE))</f>
        <v/>
      </c>
      <c r="N51" s="8" t="str">
        <f>IF($L51=1, COUNTIF($L$22:$L51, 1), "")</f>
        <v/>
      </c>
      <c r="O51" s="6" t="s">
        <v>1826</v>
      </c>
      <c r="P51" s="9" t="str">
        <f t="shared" si="2"/>
        <v/>
      </c>
      <c r="Q51" s="9" t="str">
        <f t="shared" si="3"/>
        <v/>
      </c>
      <c r="R51" s="9" t="str">
        <f t="shared" si="4"/>
        <v/>
      </c>
      <c r="S51" s="9" t="str">
        <f t="shared" si="5"/>
        <v/>
      </c>
      <c r="T51" s="10">
        <f t="shared" si="0"/>
        <v>45915</v>
      </c>
      <c r="U51" s="9" t="str">
        <f t="shared" si="6"/>
        <v/>
      </c>
      <c r="V51" s="9" t="str">
        <f t="shared" si="7"/>
        <v/>
      </c>
      <c r="W51" s="1" t="str">
        <f t="shared" si="1"/>
        <v/>
      </c>
    </row>
    <row r="52" spans="1:23">
      <c r="A52" s="6" t="s">
        <v>85</v>
      </c>
      <c r="B52" s="7"/>
      <c r="C52" s="2"/>
      <c r="D52" s="3" t="str">
        <f>IF(ISBLANK(C52),"",VLOOKUP(C52,LU_Roster!$A$18:$D$27,LangNum,FALSE))</f>
        <v/>
      </c>
      <c r="E52" s="2"/>
      <c r="F52" s="3" t="str">
        <f>IF(ISBLANK(E52),"",VLOOKUP(E52,LU_Roster!$A$34:$D$36,LangNum,FALSE))</f>
        <v/>
      </c>
      <c r="G52" s="2"/>
      <c r="H52" s="3" t="str">
        <f>IF(ISBLANK(G52),"",VLOOKUP(G52,LU_Roster!$A$43:$D$46,LangNum,FALSE))</f>
        <v/>
      </c>
      <c r="I52" s="7"/>
      <c r="J52" s="2"/>
      <c r="K52" s="3" t="str">
        <f>IF(ISBLANK(J52),"",VLOOKUP(J52,LU_Roster!$A$54:$D$58,LangNum,FALSE))</f>
        <v/>
      </c>
      <c r="L52" s="2"/>
      <c r="M52" s="3" t="str">
        <f>IF(ISBLANK(L52),"",VLOOKUP(L52,LU_Roster!$A$65:$D$67,LangNum,FALSE))</f>
        <v/>
      </c>
      <c r="N52" s="8" t="str">
        <f>IF($L52=1, COUNTIF($L$22:$L52, 1), "")</f>
        <v/>
      </c>
      <c r="O52" s="6" t="s">
        <v>1826</v>
      </c>
      <c r="P52" s="9" t="str">
        <f t="shared" si="2"/>
        <v/>
      </c>
      <c r="Q52" s="9" t="str">
        <f t="shared" si="3"/>
        <v/>
      </c>
      <c r="R52" s="9" t="str">
        <f t="shared" si="4"/>
        <v/>
      </c>
      <c r="S52" s="9" t="str">
        <f t="shared" si="5"/>
        <v/>
      </c>
      <c r="T52" s="10">
        <f t="shared" si="0"/>
        <v>45915</v>
      </c>
      <c r="U52" s="9" t="str">
        <f t="shared" si="6"/>
        <v/>
      </c>
      <c r="V52" s="9" t="str">
        <f t="shared" si="7"/>
        <v/>
      </c>
      <c r="W52" s="1" t="str">
        <f t="shared" si="1"/>
        <v/>
      </c>
    </row>
    <row r="53" spans="1:23">
      <c r="A53" s="6" t="s">
        <v>86</v>
      </c>
      <c r="B53" s="7"/>
      <c r="C53" s="2"/>
      <c r="D53" s="3" t="str">
        <f>IF(ISBLANK(C53),"",VLOOKUP(C53,LU_Roster!$A$18:$D$27,LangNum,FALSE))</f>
        <v/>
      </c>
      <c r="E53" s="2"/>
      <c r="F53" s="3" t="str">
        <f>IF(ISBLANK(E53),"",VLOOKUP(E53,LU_Roster!$A$34:$D$36,LangNum,FALSE))</f>
        <v/>
      </c>
      <c r="G53" s="2"/>
      <c r="H53" s="3" t="str">
        <f>IF(ISBLANK(G53),"",VLOOKUP(G53,LU_Roster!$A$43:$D$46,LangNum,FALSE))</f>
        <v/>
      </c>
      <c r="I53" s="7"/>
      <c r="J53" s="2"/>
      <c r="K53" s="3" t="str">
        <f>IF(ISBLANK(J53),"",VLOOKUP(J53,LU_Roster!$A$54:$D$58,LangNum,FALSE))</f>
        <v/>
      </c>
      <c r="L53" s="2"/>
      <c r="M53" s="3" t="str">
        <f>IF(ISBLANK(L53),"",VLOOKUP(L53,LU_Roster!$A$65:$D$67,LangNum,FALSE))</f>
        <v/>
      </c>
      <c r="N53" s="8" t="str">
        <f>IF($L53=1, COUNTIF($L$22:$L53, 1), "")</f>
        <v/>
      </c>
      <c r="O53" s="6" t="s">
        <v>1826</v>
      </c>
      <c r="P53" s="9" t="str">
        <f t="shared" si="2"/>
        <v/>
      </c>
      <c r="Q53" s="9" t="str">
        <f t="shared" si="3"/>
        <v/>
      </c>
      <c r="R53" s="9" t="str">
        <f t="shared" si="4"/>
        <v/>
      </c>
      <c r="S53" s="9" t="str">
        <f t="shared" si="5"/>
        <v/>
      </c>
      <c r="T53" s="10">
        <f t="shared" si="0"/>
        <v>45915</v>
      </c>
      <c r="U53" s="9" t="str">
        <f t="shared" si="6"/>
        <v/>
      </c>
      <c r="V53" s="9" t="str">
        <f t="shared" si="7"/>
        <v/>
      </c>
      <c r="W53" s="1" t="str">
        <f t="shared" si="1"/>
        <v/>
      </c>
    </row>
    <row r="54" spans="1:23">
      <c r="A54" s="6" t="s">
        <v>87</v>
      </c>
      <c r="B54" s="7"/>
      <c r="C54" s="2"/>
      <c r="D54" s="3" t="str">
        <f>IF(ISBLANK(C54),"",VLOOKUP(C54,LU_Roster!$A$18:$D$27,LangNum,FALSE))</f>
        <v/>
      </c>
      <c r="E54" s="2"/>
      <c r="F54" s="3" t="str">
        <f>IF(ISBLANK(E54),"",VLOOKUP(E54,LU_Roster!$A$34:$D$36,LangNum,FALSE))</f>
        <v/>
      </c>
      <c r="G54" s="2"/>
      <c r="H54" s="3" t="str">
        <f>IF(ISBLANK(G54),"",VLOOKUP(G54,LU_Roster!$A$43:$D$46,LangNum,FALSE))</f>
        <v/>
      </c>
      <c r="I54" s="7"/>
      <c r="J54" s="2"/>
      <c r="K54" s="3" t="str">
        <f>IF(ISBLANK(J54),"",VLOOKUP(J54,LU_Roster!$A$54:$D$58,LangNum,FALSE))</f>
        <v/>
      </c>
      <c r="L54" s="2"/>
      <c r="M54" s="3" t="str">
        <f>IF(ISBLANK(L54),"",VLOOKUP(L54,LU_Roster!$A$65:$D$67,LangNum,FALSE))</f>
        <v/>
      </c>
      <c r="N54" s="8" t="str">
        <f>IF($L54=1, COUNTIF($L$22:$L54, 1), "")</f>
        <v/>
      </c>
      <c r="O54" s="6" t="s">
        <v>1826</v>
      </c>
      <c r="P54" s="9" t="str">
        <f t="shared" si="2"/>
        <v/>
      </c>
      <c r="Q54" s="9" t="str">
        <f t="shared" si="3"/>
        <v/>
      </c>
      <c r="R54" s="9" t="str">
        <f t="shared" si="4"/>
        <v/>
      </c>
      <c r="S54" s="9" t="str">
        <f t="shared" si="5"/>
        <v/>
      </c>
      <c r="T54" s="10">
        <f t="shared" ref="T54:T85" si="8">CurrentDate-I54</f>
        <v>45915</v>
      </c>
      <c r="U54" s="9" t="str">
        <f t="shared" si="6"/>
        <v/>
      </c>
      <c r="V54" s="9" t="str">
        <f t="shared" si="7"/>
        <v/>
      </c>
      <c r="W54" s="1" t="str">
        <f t="shared" si="1"/>
        <v/>
      </c>
    </row>
    <row r="55" spans="1:23">
      <c r="A55" s="6" t="s">
        <v>88</v>
      </c>
      <c r="B55" s="7"/>
      <c r="C55" s="2"/>
      <c r="D55" s="3" t="str">
        <f>IF(ISBLANK(C55),"",VLOOKUP(C55,LU_Roster!$A$18:$D$27,LangNum,FALSE))</f>
        <v/>
      </c>
      <c r="E55" s="2"/>
      <c r="F55" s="3" t="str">
        <f>IF(ISBLANK(E55),"",VLOOKUP(E55,LU_Roster!$A$34:$D$36,LangNum,FALSE))</f>
        <v/>
      </c>
      <c r="G55" s="2"/>
      <c r="H55" s="3" t="str">
        <f>IF(ISBLANK(G55),"",VLOOKUP(G55,LU_Roster!$A$43:$D$46,LangNum,FALSE))</f>
        <v/>
      </c>
      <c r="I55" s="7"/>
      <c r="J55" s="2"/>
      <c r="K55" s="3" t="str">
        <f>IF(ISBLANK(J55),"",VLOOKUP(J55,LU_Roster!$A$54:$D$58,LangNum,FALSE))</f>
        <v/>
      </c>
      <c r="L55" s="2"/>
      <c r="M55" s="3" t="str">
        <f>IF(ISBLANK(L55),"",VLOOKUP(L55,LU_Roster!$A$65:$D$67,LangNum,FALSE))</f>
        <v/>
      </c>
      <c r="N55" s="8" t="str">
        <f>IF($L55=1, COUNTIF($L$22:$L55, 1), "")</f>
        <v/>
      </c>
      <c r="O55" s="6" t="s">
        <v>1826</v>
      </c>
      <c r="P55" s="9" t="str">
        <f t="shared" si="2"/>
        <v/>
      </c>
      <c r="Q55" s="9" t="str">
        <f t="shared" si="3"/>
        <v/>
      </c>
      <c r="R55" s="9" t="str">
        <f t="shared" si="4"/>
        <v/>
      </c>
      <c r="S55" s="9" t="str">
        <f t="shared" si="5"/>
        <v/>
      </c>
      <c r="T55" s="10">
        <f t="shared" si="8"/>
        <v>45915</v>
      </c>
      <c r="U55" s="9" t="str">
        <f t="shared" si="6"/>
        <v/>
      </c>
      <c r="V55" s="9" t="str">
        <f t="shared" si="7"/>
        <v/>
      </c>
      <c r="W55" s="1" t="str">
        <f t="shared" si="1"/>
        <v/>
      </c>
    </row>
    <row r="56" spans="1:23">
      <c r="A56" s="6" t="s">
        <v>89</v>
      </c>
      <c r="B56" s="7"/>
      <c r="C56" s="2"/>
      <c r="D56" s="3" t="str">
        <f>IF(ISBLANK(C56),"",VLOOKUP(C56,LU_Roster!$A$18:$D$27,LangNum,FALSE))</f>
        <v/>
      </c>
      <c r="E56" s="2"/>
      <c r="F56" s="3" t="str">
        <f>IF(ISBLANK(E56),"",VLOOKUP(E56,LU_Roster!$A$34:$D$36,LangNum,FALSE))</f>
        <v/>
      </c>
      <c r="G56" s="2"/>
      <c r="H56" s="3" t="str">
        <f>IF(ISBLANK(G56),"",VLOOKUP(G56,LU_Roster!$A$43:$D$46,LangNum,FALSE))</f>
        <v/>
      </c>
      <c r="I56" s="7"/>
      <c r="J56" s="2"/>
      <c r="K56" s="3" t="str">
        <f>IF(ISBLANK(J56),"",VLOOKUP(J56,LU_Roster!$A$54:$D$58,LangNum,FALSE))</f>
        <v/>
      </c>
      <c r="L56" s="2"/>
      <c r="M56" s="3" t="str">
        <f>IF(ISBLANK(L56),"",VLOOKUP(L56,LU_Roster!$A$65:$D$67,LangNum,FALSE))</f>
        <v/>
      </c>
      <c r="N56" s="8" t="str">
        <f>IF($L56=1, COUNTIF($L$22:$L56, 1), "")</f>
        <v/>
      </c>
      <c r="O56" s="6" t="s">
        <v>1826</v>
      </c>
      <c r="P56" s="9" t="str">
        <f t="shared" si="2"/>
        <v/>
      </c>
      <c r="Q56" s="9" t="str">
        <f t="shared" si="3"/>
        <v/>
      </c>
      <c r="R56" s="9" t="str">
        <f t="shared" si="4"/>
        <v/>
      </c>
      <c r="S56" s="9" t="str">
        <f t="shared" si="5"/>
        <v/>
      </c>
      <c r="T56" s="10">
        <f t="shared" si="8"/>
        <v>45915</v>
      </c>
      <c r="U56" s="9" t="str">
        <f t="shared" si="6"/>
        <v/>
      </c>
      <c r="V56" s="9" t="str">
        <f t="shared" si="7"/>
        <v/>
      </c>
      <c r="W56" s="1" t="str">
        <f t="shared" si="1"/>
        <v/>
      </c>
    </row>
    <row r="57" spans="1:23">
      <c r="A57" s="6" t="s">
        <v>90</v>
      </c>
      <c r="B57" s="7"/>
      <c r="C57" s="2"/>
      <c r="D57" s="3" t="str">
        <f>IF(ISBLANK(C57),"",VLOOKUP(C57,LU_Roster!$A$18:$D$27,LangNum,FALSE))</f>
        <v/>
      </c>
      <c r="E57" s="2"/>
      <c r="F57" s="3" t="str">
        <f>IF(ISBLANK(E57),"",VLOOKUP(E57,LU_Roster!$A$34:$D$36,LangNum,FALSE))</f>
        <v/>
      </c>
      <c r="G57" s="2"/>
      <c r="H57" s="3" t="str">
        <f>IF(ISBLANK(G57),"",VLOOKUP(G57,LU_Roster!$A$43:$D$46,LangNum,FALSE))</f>
        <v/>
      </c>
      <c r="I57" s="7"/>
      <c r="J57" s="2"/>
      <c r="K57" s="3" t="str">
        <f>IF(ISBLANK(J57),"",VLOOKUP(J57,LU_Roster!$A$54:$D$58,LangNum,FALSE))</f>
        <v/>
      </c>
      <c r="L57" s="2"/>
      <c r="M57" s="3" t="str">
        <f>IF(ISBLANK(L57),"",VLOOKUP(L57,LU_Roster!$A$65:$D$67,LangNum,FALSE))</f>
        <v/>
      </c>
      <c r="N57" s="8" t="str">
        <f>IF($L57=1, COUNTIF($L$22:$L57, 1), "")</f>
        <v/>
      </c>
      <c r="O57" s="6" t="s">
        <v>1826</v>
      </c>
      <c r="P57" s="9" t="str">
        <f t="shared" si="2"/>
        <v/>
      </c>
      <c r="Q57" s="9" t="str">
        <f t="shared" si="3"/>
        <v/>
      </c>
      <c r="R57" s="9" t="str">
        <f t="shared" si="4"/>
        <v/>
      </c>
      <c r="S57" s="9" t="str">
        <f t="shared" si="5"/>
        <v/>
      </c>
      <c r="T57" s="10">
        <f t="shared" si="8"/>
        <v>45915</v>
      </c>
      <c r="U57" s="9" t="str">
        <f t="shared" si="6"/>
        <v/>
      </c>
      <c r="V57" s="9" t="str">
        <f t="shared" si="7"/>
        <v/>
      </c>
      <c r="W57" s="1" t="str">
        <f t="shared" si="1"/>
        <v/>
      </c>
    </row>
    <row r="58" spans="1:23">
      <c r="A58" s="6" t="s">
        <v>91</v>
      </c>
      <c r="B58" s="7"/>
      <c r="C58" s="2"/>
      <c r="D58" s="3" t="str">
        <f>IF(ISBLANK(C58),"",VLOOKUP(C58,LU_Roster!$A$18:$D$27,LangNum,FALSE))</f>
        <v/>
      </c>
      <c r="E58" s="2"/>
      <c r="F58" s="3" t="str">
        <f>IF(ISBLANK(E58),"",VLOOKUP(E58,LU_Roster!$A$34:$D$36,LangNum,FALSE))</f>
        <v/>
      </c>
      <c r="G58" s="2"/>
      <c r="H58" s="3" t="str">
        <f>IF(ISBLANK(G58),"",VLOOKUP(G58,LU_Roster!$A$43:$D$46,LangNum,FALSE))</f>
        <v/>
      </c>
      <c r="I58" s="7"/>
      <c r="J58" s="2"/>
      <c r="K58" s="3" t="str">
        <f>IF(ISBLANK(J58),"",VLOOKUP(J58,LU_Roster!$A$54:$D$58,LangNum,FALSE))</f>
        <v/>
      </c>
      <c r="L58" s="2"/>
      <c r="M58" s="3" t="str">
        <f>IF(ISBLANK(L58),"",VLOOKUP(L58,LU_Roster!$A$65:$D$67,LangNum,FALSE))</f>
        <v/>
      </c>
      <c r="N58" s="8" t="str">
        <f>IF($L58=1, COUNTIF($L$22:$L58, 1), "")</f>
        <v/>
      </c>
      <c r="O58" s="6" t="s">
        <v>1826</v>
      </c>
      <c r="P58" s="9" t="str">
        <f t="shared" si="2"/>
        <v/>
      </c>
      <c r="Q58" s="9" t="str">
        <f t="shared" si="3"/>
        <v/>
      </c>
      <c r="R58" s="9" t="str">
        <f t="shared" si="4"/>
        <v/>
      </c>
      <c r="S58" s="9" t="str">
        <f t="shared" si="5"/>
        <v/>
      </c>
      <c r="T58" s="10">
        <f t="shared" si="8"/>
        <v>45915</v>
      </c>
      <c r="U58" s="9" t="str">
        <f t="shared" si="6"/>
        <v/>
      </c>
      <c r="V58" s="9" t="str">
        <f t="shared" si="7"/>
        <v/>
      </c>
      <c r="W58" s="1" t="str">
        <f t="shared" si="1"/>
        <v/>
      </c>
    </row>
    <row r="59" spans="1:23">
      <c r="A59" s="6" t="s">
        <v>92</v>
      </c>
      <c r="B59" s="7"/>
      <c r="C59" s="2"/>
      <c r="D59" s="3" t="str">
        <f>IF(ISBLANK(C59),"",VLOOKUP(C59,LU_Roster!$A$18:$D$27,LangNum,FALSE))</f>
        <v/>
      </c>
      <c r="E59" s="2"/>
      <c r="F59" s="3" t="str">
        <f>IF(ISBLANK(E59),"",VLOOKUP(E59,LU_Roster!$A$34:$D$36,LangNum,FALSE))</f>
        <v/>
      </c>
      <c r="G59" s="2"/>
      <c r="H59" s="3" t="str">
        <f>IF(ISBLANK(G59),"",VLOOKUP(G59,LU_Roster!$A$43:$D$46,LangNum,FALSE))</f>
        <v/>
      </c>
      <c r="I59" s="7"/>
      <c r="J59" s="2"/>
      <c r="K59" s="3" t="str">
        <f>IF(ISBLANK(J59),"",VLOOKUP(J59,LU_Roster!$A$54:$D$58,LangNum,FALSE))</f>
        <v/>
      </c>
      <c r="L59" s="2"/>
      <c r="M59" s="3" t="str">
        <f>IF(ISBLANK(L59),"",VLOOKUP(L59,LU_Roster!$A$65:$D$67,LangNum,FALSE))</f>
        <v/>
      </c>
      <c r="N59" s="8" t="str">
        <f>IF($L59=1, COUNTIF($L$22:$L59, 1), "")</f>
        <v/>
      </c>
      <c r="O59" s="6" t="s">
        <v>1826</v>
      </c>
      <c r="P59" s="9" t="str">
        <f t="shared" si="2"/>
        <v/>
      </c>
      <c r="Q59" s="9" t="str">
        <f t="shared" si="3"/>
        <v/>
      </c>
      <c r="R59" s="9" t="str">
        <f t="shared" si="4"/>
        <v/>
      </c>
      <c r="S59" s="9" t="str">
        <f t="shared" si="5"/>
        <v/>
      </c>
      <c r="T59" s="10">
        <f t="shared" si="8"/>
        <v>45915</v>
      </c>
      <c r="U59" s="9" t="str">
        <f t="shared" si="6"/>
        <v/>
      </c>
      <c r="V59" s="9" t="str">
        <f t="shared" si="7"/>
        <v/>
      </c>
      <c r="W59" s="1" t="str">
        <f t="shared" si="1"/>
        <v/>
      </c>
    </row>
    <row r="60" spans="1:23">
      <c r="A60" s="6" t="s">
        <v>93</v>
      </c>
      <c r="B60" s="7"/>
      <c r="C60" s="2"/>
      <c r="D60" s="3" t="str">
        <f>IF(ISBLANK(C60),"",VLOOKUP(C60,LU_Roster!$A$18:$D$27,LangNum,FALSE))</f>
        <v/>
      </c>
      <c r="E60" s="2"/>
      <c r="F60" s="3" t="str">
        <f>IF(ISBLANK(E60),"",VLOOKUP(E60,LU_Roster!$A$34:$D$36,LangNum,FALSE))</f>
        <v/>
      </c>
      <c r="G60" s="2"/>
      <c r="H60" s="3" t="str">
        <f>IF(ISBLANK(G60),"",VLOOKUP(G60,LU_Roster!$A$43:$D$46,LangNum,FALSE))</f>
        <v/>
      </c>
      <c r="I60" s="7"/>
      <c r="J60" s="2"/>
      <c r="K60" s="3" t="str">
        <f>IF(ISBLANK(J60),"",VLOOKUP(J60,LU_Roster!$A$54:$D$58,LangNum,FALSE))</f>
        <v/>
      </c>
      <c r="L60" s="2"/>
      <c r="M60" s="3" t="str">
        <f>IF(ISBLANK(L60),"",VLOOKUP(L60,LU_Roster!$A$65:$D$67,LangNum,FALSE))</f>
        <v/>
      </c>
      <c r="N60" s="8" t="str">
        <f>IF($L60=1, COUNTIF($L$22:$L60, 1), "")</f>
        <v/>
      </c>
      <c r="O60" s="6" t="s">
        <v>1826</v>
      </c>
      <c r="P60" s="9" t="str">
        <f t="shared" si="2"/>
        <v/>
      </c>
      <c r="Q60" s="9" t="str">
        <f t="shared" si="3"/>
        <v/>
      </c>
      <c r="R60" s="9" t="str">
        <f t="shared" si="4"/>
        <v/>
      </c>
      <c r="S60" s="9" t="str">
        <f t="shared" si="5"/>
        <v/>
      </c>
      <c r="T60" s="10">
        <f t="shared" si="8"/>
        <v>45915</v>
      </c>
      <c r="U60" s="9" t="str">
        <f t="shared" si="6"/>
        <v/>
      </c>
      <c r="V60" s="9" t="str">
        <f t="shared" si="7"/>
        <v/>
      </c>
      <c r="W60" s="1" t="str">
        <f t="shared" si="1"/>
        <v/>
      </c>
    </row>
    <row r="61" spans="1:23">
      <c r="A61" s="6" t="s">
        <v>94</v>
      </c>
      <c r="B61" s="7"/>
      <c r="C61" s="2"/>
      <c r="D61" s="3" t="str">
        <f>IF(ISBLANK(C61),"",VLOOKUP(C61,LU_Roster!$A$18:$D$27,LangNum,FALSE))</f>
        <v/>
      </c>
      <c r="E61" s="2"/>
      <c r="F61" s="3" t="str">
        <f>IF(ISBLANK(E61),"",VLOOKUP(E61,LU_Roster!$A$34:$D$36,LangNum,FALSE))</f>
        <v/>
      </c>
      <c r="G61" s="2"/>
      <c r="H61" s="3" t="str">
        <f>IF(ISBLANK(G61),"",VLOOKUP(G61,LU_Roster!$A$43:$D$46,LangNum,FALSE))</f>
        <v/>
      </c>
      <c r="I61" s="7"/>
      <c r="J61" s="2"/>
      <c r="K61" s="3" t="str">
        <f>IF(ISBLANK(J61),"",VLOOKUP(J61,LU_Roster!$A$54:$D$58,LangNum,FALSE))</f>
        <v/>
      </c>
      <c r="L61" s="2"/>
      <c r="M61" s="3" t="str">
        <f>IF(ISBLANK(L61),"",VLOOKUP(L61,LU_Roster!$A$65:$D$67,LangNum,FALSE))</f>
        <v/>
      </c>
      <c r="N61" s="8" t="str">
        <f>IF($L61=1, COUNTIF($L$22:$L61, 1), "")</f>
        <v/>
      </c>
      <c r="O61" s="6" t="s">
        <v>1826</v>
      </c>
      <c r="P61" s="9" t="str">
        <f t="shared" si="2"/>
        <v/>
      </c>
      <c r="Q61" s="9" t="str">
        <f t="shared" si="3"/>
        <v/>
      </c>
      <c r="R61" s="9" t="str">
        <f t="shared" si="4"/>
        <v/>
      </c>
      <c r="S61" s="9" t="str">
        <f t="shared" si="5"/>
        <v/>
      </c>
      <c r="T61" s="10">
        <f t="shared" si="8"/>
        <v>45915</v>
      </c>
      <c r="U61" s="9" t="str">
        <f t="shared" si="6"/>
        <v/>
      </c>
      <c r="V61" s="9" t="str">
        <f t="shared" si="7"/>
        <v/>
      </c>
      <c r="W61" s="1" t="str">
        <f t="shared" si="1"/>
        <v/>
      </c>
    </row>
    <row r="62" spans="1:23">
      <c r="A62" s="6" t="s">
        <v>95</v>
      </c>
      <c r="B62" s="7"/>
      <c r="C62" s="2"/>
      <c r="D62" s="3" t="str">
        <f>IF(ISBLANK(C62),"",VLOOKUP(C62,LU_Roster!$A$18:$D$27,LangNum,FALSE))</f>
        <v/>
      </c>
      <c r="E62" s="2"/>
      <c r="F62" s="3" t="str">
        <f>IF(ISBLANK(E62),"",VLOOKUP(E62,LU_Roster!$A$34:$D$36,LangNum,FALSE))</f>
        <v/>
      </c>
      <c r="G62" s="2"/>
      <c r="H62" s="3" t="str">
        <f>IF(ISBLANK(G62),"",VLOOKUP(G62,LU_Roster!$A$43:$D$46,LangNum,FALSE))</f>
        <v/>
      </c>
      <c r="I62" s="7"/>
      <c r="J62" s="2"/>
      <c r="K62" s="3" t="str">
        <f>IF(ISBLANK(J62),"",VLOOKUP(J62,LU_Roster!$A$54:$D$58,LangNum,FALSE))</f>
        <v/>
      </c>
      <c r="L62" s="2"/>
      <c r="M62" s="3" t="str">
        <f>IF(ISBLANK(L62),"",VLOOKUP(L62,LU_Roster!$A$65:$D$67,LangNum,FALSE))</f>
        <v/>
      </c>
      <c r="N62" s="8" t="str">
        <f>IF($L62=1, COUNTIF($L$22:$L62, 1), "")</f>
        <v/>
      </c>
      <c r="O62" s="6" t="s">
        <v>1826</v>
      </c>
      <c r="P62" s="9" t="str">
        <f t="shared" si="2"/>
        <v/>
      </c>
      <c r="Q62" s="9" t="str">
        <f t="shared" si="3"/>
        <v/>
      </c>
      <c r="R62" s="9" t="str">
        <f t="shared" si="4"/>
        <v/>
      </c>
      <c r="S62" s="9" t="str">
        <f t="shared" si="5"/>
        <v/>
      </c>
      <c r="T62" s="10">
        <f t="shared" si="8"/>
        <v>45915</v>
      </c>
      <c r="U62" s="9" t="str">
        <f t="shared" si="6"/>
        <v/>
      </c>
      <c r="V62" s="9" t="str">
        <f t="shared" si="7"/>
        <v/>
      </c>
      <c r="W62" s="1" t="str">
        <f t="shared" si="1"/>
        <v/>
      </c>
    </row>
    <row r="63" spans="1:23">
      <c r="A63" s="6" t="s">
        <v>96</v>
      </c>
      <c r="B63" s="7"/>
      <c r="C63" s="2"/>
      <c r="D63" s="3" t="str">
        <f>IF(ISBLANK(C63),"",VLOOKUP(C63,LU_Roster!$A$18:$D$27,LangNum,FALSE))</f>
        <v/>
      </c>
      <c r="E63" s="2"/>
      <c r="F63" s="3" t="str">
        <f>IF(ISBLANK(E63),"",VLOOKUP(E63,LU_Roster!$A$34:$D$36,LangNum,FALSE))</f>
        <v/>
      </c>
      <c r="G63" s="2"/>
      <c r="H63" s="3" t="str">
        <f>IF(ISBLANK(G63),"",VLOOKUP(G63,LU_Roster!$A$43:$D$46,LangNum,FALSE))</f>
        <v/>
      </c>
      <c r="I63" s="7"/>
      <c r="J63" s="2"/>
      <c r="K63" s="3" t="str">
        <f>IF(ISBLANK(J63),"",VLOOKUP(J63,LU_Roster!$A$54:$D$58,LangNum,FALSE))</f>
        <v/>
      </c>
      <c r="L63" s="2"/>
      <c r="M63" s="3" t="str">
        <f>IF(ISBLANK(L63),"",VLOOKUP(L63,LU_Roster!$A$65:$D$67,LangNum,FALSE))</f>
        <v/>
      </c>
      <c r="N63" s="8" t="str">
        <f>IF($L63=1, COUNTIF($L$22:$L63, 1), "")</f>
        <v/>
      </c>
      <c r="O63" s="6" t="s">
        <v>1826</v>
      </c>
      <c r="P63" s="9" t="str">
        <f t="shared" si="2"/>
        <v/>
      </c>
      <c r="Q63" s="9" t="str">
        <f t="shared" si="3"/>
        <v/>
      </c>
      <c r="R63" s="9" t="str">
        <f t="shared" si="4"/>
        <v/>
      </c>
      <c r="S63" s="9" t="str">
        <f t="shared" si="5"/>
        <v/>
      </c>
      <c r="T63" s="10">
        <f t="shared" si="8"/>
        <v>45915</v>
      </c>
      <c r="U63" s="9" t="str">
        <f t="shared" si="6"/>
        <v/>
      </c>
      <c r="V63" s="9" t="str">
        <f t="shared" si="7"/>
        <v/>
      </c>
      <c r="W63" s="1" t="str">
        <f t="shared" si="1"/>
        <v/>
      </c>
    </row>
    <row r="64" spans="1:23">
      <c r="A64" s="6" t="s">
        <v>97</v>
      </c>
      <c r="B64" s="7"/>
      <c r="C64" s="2"/>
      <c r="D64" s="3" t="str">
        <f>IF(ISBLANK(C64),"",VLOOKUP(C64,LU_Roster!$A$18:$D$27,LangNum,FALSE))</f>
        <v/>
      </c>
      <c r="E64" s="2"/>
      <c r="F64" s="3" t="str">
        <f>IF(ISBLANK(E64),"",VLOOKUP(E64,LU_Roster!$A$34:$D$36,LangNum,FALSE))</f>
        <v/>
      </c>
      <c r="G64" s="2"/>
      <c r="H64" s="3" t="str">
        <f>IF(ISBLANK(G64),"",VLOOKUP(G64,LU_Roster!$A$43:$D$46,LangNum,FALSE))</f>
        <v/>
      </c>
      <c r="I64" s="7"/>
      <c r="J64" s="2"/>
      <c r="K64" s="3" t="str">
        <f>IF(ISBLANK(J64),"",VLOOKUP(J64,LU_Roster!$A$54:$D$58,LangNum,FALSE))</f>
        <v/>
      </c>
      <c r="L64" s="2"/>
      <c r="M64" s="3" t="str">
        <f>IF(ISBLANK(L64),"",VLOOKUP(L64,LU_Roster!$A$65:$D$67,LangNum,FALSE))</f>
        <v/>
      </c>
      <c r="N64" s="8" t="str">
        <f>IF($L64=1, COUNTIF($L$22:$L64, 1), "")</f>
        <v/>
      </c>
      <c r="O64" s="6" t="s">
        <v>1826</v>
      </c>
      <c r="P64" s="9" t="str">
        <f t="shared" si="2"/>
        <v/>
      </c>
      <c r="Q64" s="9" t="str">
        <f t="shared" si="3"/>
        <v/>
      </c>
      <c r="R64" s="9" t="str">
        <f t="shared" si="4"/>
        <v/>
      </c>
      <c r="S64" s="9" t="str">
        <f t="shared" si="5"/>
        <v/>
      </c>
      <c r="T64" s="10">
        <f t="shared" si="8"/>
        <v>45915</v>
      </c>
      <c r="U64" s="9" t="str">
        <f t="shared" si="6"/>
        <v/>
      </c>
      <c r="V64" s="9" t="str">
        <f t="shared" si="7"/>
        <v/>
      </c>
      <c r="W64" s="1" t="str">
        <f t="shared" si="1"/>
        <v/>
      </c>
    </row>
    <row r="65" spans="1:23">
      <c r="A65" s="6" t="s">
        <v>98</v>
      </c>
      <c r="B65" s="7"/>
      <c r="C65" s="2"/>
      <c r="D65" s="3" t="str">
        <f>IF(ISBLANK(C65),"",VLOOKUP(C65,LU_Roster!$A$18:$D$27,LangNum,FALSE))</f>
        <v/>
      </c>
      <c r="E65" s="2"/>
      <c r="F65" s="3" t="str">
        <f>IF(ISBLANK(E65),"",VLOOKUP(E65,LU_Roster!$A$34:$D$36,LangNum,FALSE))</f>
        <v/>
      </c>
      <c r="G65" s="2"/>
      <c r="H65" s="3" t="str">
        <f>IF(ISBLANK(G65),"",VLOOKUP(G65,LU_Roster!$A$43:$D$46,LangNum,FALSE))</f>
        <v/>
      </c>
      <c r="I65" s="7"/>
      <c r="J65" s="2"/>
      <c r="K65" s="3" t="str">
        <f>IF(ISBLANK(J65),"",VLOOKUP(J65,LU_Roster!$A$54:$D$58,LangNum,FALSE))</f>
        <v/>
      </c>
      <c r="L65" s="2"/>
      <c r="M65" s="3" t="str">
        <f>IF(ISBLANK(L65),"",VLOOKUP(L65,LU_Roster!$A$65:$D$67,LangNum,FALSE))</f>
        <v/>
      </c>
      <c r="N65" s="8" t="str">
        <f>IF($L65=1, COUNTIF($L$22:$L65, 1), "")</f>
        <v/>
      </c>
      <c r="O65" s="6" t="s">
        <v>1826</v>
      </c>
      <c r="P65" s="9" t="str">
        <f t="shared" si="2"/>
        <v/>
      </c>
      <c r="Q65" s="9" t="str">
        <f t="shared" si="3"/>
        <v/>
      </c>
      <c r="R65" s="9" t="str">
        <f t="shared" si="4"/>
        <v/>
      </c>
      <c r="S65" s="9" t="str">
        <f t="shared" si="5"/>
        <v/>
      </c>
      <c r="T65" s="10">
        <f t="shared" si="8"/>
        <v>45915</v>
      </c>
      <c r="U65" s="9" t="str">
        <f t="shared" si="6"/>
        <v/>
      </c>
      <c r="V65" s="9" t="str">
        <f t="shared" si="7"/>
        <v/>
      </c>
      <c r="W65" s="1" t="str">
        <f t="shared" si="1"/>
        <v/>
      </c>
    </row>
    <row r="66" spans="1:23">
      <c r="A66" s="6" t="s">
        <v>99</v>
      </c>
      <c r="B66" s="7"/>
      <c r="C66" s="2"/>
      <c r="D66" s="3" t="str">
        <f>IF(ISBLANK(C66),"",VLOOKUP(C66,LU_Roster!$A$18:$D$27,LangNum,FALSE))</f>
        <v/>
      </c>
      <c r="E66" s="2"/>
      <c r="F66" s="3" t="str">
        <f>IF(ISBLANK(E66),"",VLOOKUP(E66,LU_Roster!$A$34:$D$36,LangNum,FALSE))</f>
        <v/>
      </c>
      <c r="G66" s="2"/>
      <c r="H66" s="3" t="str">
        <f>IF(ISBLANK(G66),"",VLOOKUP(G66,LU_Roster!$A$43:$D$46,LangNum,FALSE))</f>
        <v/>
      </c>
      <c r="I66" s="7"/>
      <c r="J66" s="2"/>
      <c r="K66" s="3" t="str">
        <f>IF(ISBLANK(J66),"",VLOOKUP(J66,LU_Roster!$A$54:$D$58,LangNum,FALSE))</f>
        <v/>
      </c>
      <c r="L66" s="2"/>
      <c r="M66" s="3" t="str">
        <f>IF(ISBLANK(L66),"",VLOOKUP(L66,LU_Roster!$A$65:$D$67,LangNum,FALSE))</f>
        <v/>
      </c>
      <c r="N66" s="8" t="str">
        <f>IF($L66=1, COUNTIF($L$22:$L66, 1), "")</f>
        <v/>
      </c>
      <c r="O66" s="6" t="s">
        <v>1826</v>
      </c>
      <c r="P66" s="9" t="str">
        <f t="shared" si="2"/>
        <v/>
      </c>
      <c r="Q66" s="9" t="str">
        <f t="shared" si="3"/>
        <v/>
      </c>
      <c r="R66" s="9" t="str">
        <f t="shared" si="4"/>
        <v/>
      </c>
      <c r="S66" s="9" t="str">
        <f t="shared" si="5"/>
        <v/>
      </c>
      <c r="T66" s="10">
        <f t="shared" si="8"/>
        <v>45915</v>
      </c>
      <c r="U66" s="9" t="str">
        <f t="shared" si="6"/>
        <v/>
      </c>
      <c r="V66" s="9" t="str">
        <f t="shared" si="7"/>
        <v/>
      </c>
      <c r="W66" s="1" t="str">
        <f t="shared" si="1"/>
        <v/>
      </c>
    </row>
    <row r="67" spans="1:23">
      <c r="A67" s="6" t="s">
        <v>100</v>
      </c>
      <c r="B67" s="7"/>
      <c r="C67" s="2"/>
      <c r="D67" s="3" t="str">
        <f>IF(ISBLANK(C67),"",VLOOKUP(C67,LU_Roster!$A$18:$D$27,LangNum,FALSE))</f>
        <v/>
      </c>
      <c r="E67" s="2"/>
      <c r="F67" s="3" t="str">
        <f>IF(ISBLANK(E67),"",VLOOKUP(E67,LU_Roster!$A$34:$D$36,LangNum,FALSE))</f>
        <v/>
      </c>
      <c r="G67" s="2"/>
      <c r="H67" s="3" t="str">
        <f>IF(ISBLANK(G67),"",VLOOKUP(G67,LU_Roster!$A$43:$D$46,LangNum,FALSE))</f>
        <v/>
      </c>
      <c r="I67" s="7"/>
      <c r="J67" s="2"/>
      <c r="K67" s="3" t="str">
        <f>IF(ISBLANK(J67),"",VLOOKUP(J67,LU_Roster!$A$54:$D$58,LangNum,FALSE))</f>
        <v/>
      </c>
      <c r="L67" s="2"/>
      <c r="M67" s="3" t="str">
        <f>IF(ISBLANK(L67),"",VLOOKUP(L67,LU_Roster!$A$65:$D$67,LangNum,FALSE))</f>
        <v/>
      </c>
      <c r="N67" s="8" t="str">
        <f>IF($L67=1, COUNTIF($L$22:$L67, 1), "")</f>
        <v/>
      </c>
      <c r="O67" s="6" t="s">
        <v>1826</v>
      </c>
      <c r="P67" s="9" t="str">
        <f t="shared" si="2"/>
        <v/>
      </c>
      <c r="Q67" s="9" t="str">
        <f t="shared" si="3"/>
        <v/>
      </c>
      <c r="R67" s="9" t="str">
        <f t="shared" si="4"/>
        <v/>
      </c>
      <c r="S67" s="9" t="str">
        <f t="shared" si="5"/>
        <v/>
      </c>
      <c r="T67" s="10">
        <f t="shared" si="8"/>
        <v>45915</v>
      </c>
      <c r="U67" s="9" t="str">
        <f t="shared" si="6"/>
        <v/>
      </c>
      <c r="V67" s="9" t="str">
        <f t="shared" si="7"/>
        <v/>
      </c>
      <c r="W67" s="1" t="str">
        <f t="shared" si="1"/>
        <v/>
      </c>
    </row>
    <row r="68" spans="1:23">
      <c r="A68" s="6" t="s">
        <v>101</v>
      </c>
      <c r="B68" s="7"/>
      <c r="C68" s="2"/>
      <c r="D68" s="3" t="str">
        <f>IF(ISBLANK(C68),"",VLOOKUP(C68,LU_Roster!$A$18:$D$27,LangNum,FALSE))</f>
        <v/>
      </c>
      <c r="E68" s="2"/>
      <c r="F68" s="3" t="str">
        <f>IF(ISBLANK(E68),"",VLOOKUP(E68,LU_Roster!$A$34:$D$36,LangNum,FALSE))</f>
        <v/>
      </c>
      <c r="G68" s="2"/>
      <c r="H68" s="3" t="str">
        <f>IF(ISBLANK(G68),"",VLOOKUP(G68,LU_Roster!$A$43:$D$46,LangNum,FALSE))</f>
        <v/>
      </c>
      <c r="I68" s="7"/>
      <c r="J68" s="2"/>
      <c r="K68" s="3" t="str">
        <f>IF(ISBLANK(J68),"",VLOOKUP(J68,LU_Roster!$A$54:$D$58,LangNum,FALSE))</f>
        <v/>
      </c>
      <c r="L68" s="2"/>
      <c r="M68" s="3" t="str">
        <f>IF(ISBLANK(L68),"",VLOOKUP(L68,LU_Roster!$A$65:$D$67,LangNum,FALSE))</f>
        <v/>
      </c>
      <c r="N68" s="8" t="str">
        <f>IF($L68=1, COUNTIF($L$22:$L68, 1), "")</f>
        <v/>
      </c>
      <c r="O68" s="6" t="s">
        <v>1826</v>
      </c>
      <c r="P68" s="9" t="str">
        <f t="shared" si="2"/>
        <v/>
      </c>
      <c r="Q68" s="9" t="str">
        <f t="shared" si="3"/>
        <v/>
      </c>
      <c r="R68" s="9" t="str">
        <f t="shared" si="4"/>
        <v/>
      </c>
      <c r="S68" s="9" t="str">
        <f t="shared" si="5"/>
        <v/>
      </c>
      <c r="T68" s="10">
        <f t="shared" si="8"/>
        <v>45915</v>
      </c>
      <c r="U68" s="9" t="str">
        <f t="shared" si="6"/>
        <v/>
      </c>
      <c r="V68" s="9" t="str">
        <f t="shared" si="7"/>
        <v/>
      </c>
      <c r="W68" s="1" t="str">
        <f t="shared" si="1"/>
        <v/>
      </c>
    </row>
    <row r="69" spans="1:23">
      <c r="A69" s="6" t="s">
        <v>102</v>
      </c>
      <c r="B69" s="7"/>
      <c r="C69" s="2"/>
      <c r="D69" s="3" t="str">
        <f>IF(ISBLANK(C69),"",VLOOKUP(C69,LU_Roster!$A$18:$D$27,LangNum,FALSE))</f>
        <v/>
      </c>
      <c r="E69" s="2"/>
      <c r="F69" s="3" t="str">
        <f>IF(ISBLANK(E69),"",VLOOKUP(E69,LU_Roster!$A$34:$D$36,LangNum,FALSE))</f>
        <v/>
      </c>
      <c r="G69" s="2"/>
      <c r="H69" s="3" t="str">
        <f>IF(ISBLANK(G69),"",VLOOKUP(G69,LU_Roster!$A$43:$D$46,LangNum,FALSE))</f>
        <v/>
      </c>
      <c r="I69" s="7"/>
      <c r="J69" s="2"/>
      <c r="K69" s="3" t="str">
        <f>IF(ISBLANK(J69),"",VLOOKUP(J69,LU_Roster!$A$54:$D$58,LangNum,FALSE))</f>
        <v/>
      </c>
      <c r="L69" s="2"/>
      <c r="M69" s="3" t="str">
        <f>IF(ISBLANK(L69),"",VLOOKUP(L69,LU_Roster!$A$65:$D$67,LangNum,FALSE))</f>
        <v/>
      </c>
      <c r="N69" s="8" t="str">
        <f>IF($L69=1, COUNTIF($L$22:$L69, 1), "")</f>
        <v/>
      </c>
      <c r="O69" s="6" t="s">
        <v>1826</v>
      </c>
      <c r="P69" s="9" t="str">
        <f t="shared" si="2"/>
        <v/>
      </c>
      <c r="Q69" s="9" t="str">
        <f t="shared" si="3"/>
        <v/>
      </c>
      <c r="R69" s="9" t="str">
        <f t="shared" si="4"/>
        <v/>
      </c>
      <c r="S69" s="9" t="str">
        <f t="shared" si="5"/>
        <v/>
      </c>
      <c r="T69" s="10">
        <f t="shared" si="8"/>
        <v>45915</v>
      </c>
      <c r="U69" s="9" t="str">
        <f t="shared" si="6"/>
        <v/>
      </c>
      <c r="V69" s="9" t="str">
        <f t="shared" si="7"/>
        <v/>
      </c>
      <c r="W69" s="1" t="str">
        <f t="shared" si="1"/>
        <v/>
      </c>
    </row>
    <row r="70" spans="1:23">
      <c r="A70" s="6" t="s">
        <v>103</v>
      </c>
      <c r="B70" s="7"/>
      <c r="C70" s="2"/>
      <c r="D70" s="3" t="str">
        <f>IF(ISBLANK(C70),"",VLOOKUP(C70,LU_Roster!$A$18:$D$27,LangNum,FALSE))</f>
        <v/>
      </c>
      <c r="E70" s="2"/>
      <c r="F70" s="3" t="str">
        <f>IF(ISBLANK(E70),"",VLOOKUP(E70,LU_Roster!$A$34:$D$36,LangNum,FALSE))</f>
        <v/>
      </c>
      <c r="G70" s="2"/>
      <c r="H70" s="3" t="str">
        <f>IF(ISBLANK(G70),"",VLOOKUP(G70,LU_Roster!$A$43:$D$46,LangNum,FALSE))</f>
        <v/>
      </c>
      <c r="I70" s="7"/>
      <c r="J70" s="2"/>
      <c r="K70" s="3" t="str">
        <f>IF(ISBLANK(J70),"",VLOOKUP(J70,LU_Roster!$A$54:$D$58,LangNum,FALSE))</f>
        <v/>
      </c>
      <c r="L70" s="2"/>
      <c r="M70" s="3" t="str">
        <f>IF(ISBLANK(L70),"",VLOOKUP(L70,LU_Roster!$A$65:$D$67,LangNum,FALSE))</f>
        <v/>
      </c>
      <c r="N70" s="8" t="str">
        <f>IF($L70=1, COUNTIF($L$22:$L70, 1), "")</f>
        <v/>
      </c>
      <c r="O70" s="6" t="s">
        <v>1826</v>
      </c>
      <c r="P70" s="9" t="str">
        <f t="shared" si="2"/>
        <v/>
      </c>
      <c r="Q70" s="9" t="str">
        <f t="shared" si="3"/>
        <v/>
      </c>
      <c r="R70" s="9" t="str">
        <f t="shared" si="4"/>
        <v/>
      </c>
      <c r="S70" s="9" t="str">
        <f t="shared" si="5"/>
        <v/>
      </c>
      <c r="T70" s="10">
        <f t="shared" si="8"/>
        <v>45915</v>
      </c>
      <c r="U70" s="9" t="str">
        <f t="shared" si="6"/>
        <v/>
      </c>
      <c r="V70" s="9" t="str">
        <f t="shared" si="7"/>
        <v/>
      </c>
      <c r="W70" s="1" t="str">
        <f t="shared" si="1"/>
        <v/>
      </c>
    </row>
    <row r="71" spans="1:23">
      <c r="A71" s="6" t="s">
        <v>104</v>
      </c>
      <c r="B71" s="7"/>
      <c r="C71" s="2"/>
      <c r="D71" s="3" t="str">
        <f>IF(ISBLANK(C71),"",VLOOKUP(C71,LU_Roster!$A$18:$D$27,LangNum,FALSE))</f>
        <v/>
      </c>
      <c r="E71" s="2"/>
      <c r="F71" s="3" t="str">
        <f>IF(ISBLANK(E71),"",VLOOKUP(E71,LU_Roster!$A$34:$D$36,LangNum,FALSE))</f>
        <v/>
      </c>
      <c r="G71" s="2"/>
      <c r="H71" s="3" t="str">
        <f>IF(ISBLANK(G71),"",VLOOKUP(G71,LU_Roster!$A$43:$D$46,LangNum,FALSE))</f>
        <v/>
      </c>
      <c r="I71" s="7"/>
      <c r="J71" s="2"/>
      <c r="K71" s="3" t="str">
        <f>IF(ISBLANK(J71),"",VLOOKUP(J71,LU_Roster!$A$54:$D$58,LangNum,FALSE))</f>
        <v/>
      </c>
      <c r="L71" s="2"/>
      <c r="M71" s="3" t="str">
        <f>IF(ISBLANK(L71),"",VLOOKUP(L71,LU_Roster!$A$65:$D$67,LangNum,FALSE))</f>
        <v/>
      </c>
      <c r="N71" s="8" t="str">
        <f>IF($L71=1, COUNTIF($L$22:$L71, 1), "")</f>
        <v/>
      </c>
      <c r="O71" s="6" t="s">
        <v>1826</v>
      </c>
      <c r="P71" s="9" t="str">
        <f t="shared" si="2"/>
        <v/>
      </c>
      <c r="Q71" s="9" t="str">
        <f t="shared" si="3"/>
        <v/>
      </c>
      <c r="R71" s="9" t="str">
        <f t="shared" si="4"/>
        <v/>
      </c>
      <c r="S71" s="9" t="str">
        <f t="shared" si="5"/>
        <v/>
      </c>
      <c r="T71" s="10">
        <f t="shared" si="8"/>
        <v>45915</v>
      </c>
      <c r="U71" s="9" t="str">
        <f t="shared" si="6"/>
        <v/>
      </c>
      <c r="V71" s="9" t="str">
        <f t="shared" si="7"/>
        <v/>
      </c>
      <c r="W71" s="1" t="str">
        <f t="shared" si="1"/>
        <v/>
      </c>
    </row>
    <row r="72" spans="1:23">
      <c r="A72" s="6" t="s">
        <v>105</v>
      </c>
      <c r="B72" s="7"/>
      <c r="C72" s="2"/>
      <c r="D72" s="3" t="str">
        <f>IF(ISBLANK(C72),"",VLOOKUP(C72,LU_Roster!$A$18:$D$27,LangNum,FALSE))</f>
        <v/>
      </c>
      <c r="E72" s="2"/>
      <c r="F72" s="3" t="str">
        <f>IF(ISBLANK(E72),"",VLOOKUP(E72,LU_Roster!$A$34:$D$36,LangNum,FALSE))</f>
        <v/>
      </c>
      <c r="G72" s="2"/>
      <c r="H72" s="3" t="str">
        <f>IF(ISBLANK(G72),"",VLOOKUP(G72,LU_Roster!$A$43:$D$46,LangNum,FALSE))</f>
        <v/>
      </c>
      <c r="I72" s="7"/>
      <c r="J72" s="2"/>
      <c r="K72" s="3" t="str">
        <f>IF(ISBLANK(J72),"",VLOOKUP(J72,LU_Roster!$A$54:$D$58,LangNum,FALSE))</f>
        <v/>
      </c>
      <c r="L72" s="2"/>
      <c r="M72" s="3" t="str">
        <f>IF(ISBLANK(L72),"",VLOOKUP(L72,LU_Roster!$A$65:$D$67,LangNum,FALSE))</f>
        <v/>
      </c>
      <c r="N72" s="8" t="str">
        <f>IF($L72=1, COUNTIF($L$22:$L72, 1), "")</f>
        <v/>
      </c>
      <c r="O72" s="6" t="s">
        <v>1826</v>
      </c>
      <c r="P72" s="9" t="str">
        <f t="shared" si="2"/>
        <v/>
      </c>
      <c r="Q72" s="9" t="str">
        <f t="shared" si="3"/>
        <v/>
      </c>
      <c r="R72" s="9" t="str">
        <f t="shared" si="4"/>
        <v/>
      </c>
      <c r="S72" s="9" t="str">
        <f t="shared" si="5"/>
        <v/>
      </c>
      <c r="T72" s="10">
        <f t="shared" si="8"/>
        <v>45915</v>
      </c>
      <c r="U72" s="9" t="str">
        <f t="shared" si="6"/>
        <v/>
      </c>
      <c r="V72" s="9" t="str">
        <f t="shared" si="7"/>
        <v/>
      </c>
      <c r="W72" s="1" t="str">
        <f t="shared" si="1"/>
        <v/>
      </c>
    </row>
    <row r="73" spans="1:23">
      <c r="A73" s="6" t="s">
        <v>106</v>
      </c>
      <c r="B73" s="7"/>
      <c r="C73" s="2"/>
      <c r="D73" s="3" t="str">
        <f>IF(ISBLANK(C73),"",VLOOKUP(C73,LU_Roster!$A$18:$D$27,LangNum,FALSE))</f>
        <v/>
      </c>
      <c r="E73" s="2"/>
      <c r="F73" s="3" t="str">
        <f>IF(ISBLANK(E73),"",VLOOKUP(E73,LU_Roster!$A$34:$D$36,LangNum,FALSE))</f>
        <v/>
      </c>
      <c r="G73" s="2"/>
      <c r="H73" s="3" t="str">
        <f>IF(ISBLANK(G73),"",VLOOKUP(G73,LU_Roster!$A$43:$D$46,LangNum,FALSE))</f>
        <v/>
      </c>
      <c r="I73" s="7"/>
      <c r="J73" s="2"/>
      <c r="K73" s="3" t="str">
        <f>IF(ISBLANK(J73),"",VLOOKUP(J73,LU_Roster!$A$54:$D$58,LangNum,FALSE))</f>
        <v/>
      </c>
      <c r="L73" s="2"/>
      <c r="M73" s="3" t="str">
        <f>IF(ISBLANK(L73),"",VLOOKUP(L73,LU_Roster!$A$65:$D$67,LangNum,FALSE))</f>
        <v/>
      </c>
      <c r="N73" s="8" t="str">
        <f>IF($L73=1, COUNTIF($L$22:$L73, 1), "")</f>
        <v/>
      </c>
      <c r="O73" s="6" t="s">
        <v>1826</v>
      </c>
      <c r="P73" s="9" t="str">
        <f t="shared" si="2"/>
        <v/>
      </c>
      <c r="Q73" s="9" t="str">
        <f t="shared" si="3"/>
        <v/>
      </c>
      <c r="R73" s="9" t="str">
        <f t="shared" si="4"/>
        <v/>
      </c>
      <c r="S73" s="9" t="str">
        <f t="shared" si="5"/>
        <v/>
      </c>
      <c r="T73" s="10">
        <f t="shared" si="8"/>
        <v>45915</v>
      </c>
      <c r="U73" s="9" t="str">
        <f t="shared" si="6"/>
        <v/>
      </c>
      <c r="V73" s="9" t="str">
        <f t="shared" si="7"/>
        <v/>
      </c>
      <c r="W73" s="1" t="str">
        <f t="shared" si="1"/>
        <v/>
      </c>
    </row>
    <row r="74" spans="1:23">
      <c r="A74" s="6" t="s">
        <v>107</v>
      </c>
      <c r="B74" s="7"/>
      <c r="C74" s="2"/>
      <c r="D74" s="3" t="str">
        <f>IF(ISBLANK(C74),"",VLOOKUP(C74,LU_Roster!$A$18:$D$27,LangNum,FALSE))</f>
        <v/>
      </c>
      <c r="E74" s="2"/>
      <c r="F74" s="3" t="str">
        <f>IF(ISBLANK(E74),"",VLOOKUP(E74,LU_Roster!$A$34:$D$36,LangNum,FALSE))</f>
        <v/>
      </c>
      <c r="G74" s="2"/>
      <c r="H74" s="3" t="str">
        <f>IF(ISBLANK(G74),"",VLOOKUP(G74,LU_Roster!$A$43:$D$46,LangNum,FALSE))</f>
        <v/>
      </c>
      <c r="I74" s="7"/>
      <c r="J74" s="2"/>
      <c r="K74" s="3" t="str">
        <f>IF(ISBLANK(J74),"",VLOOKUP(J74,LU_Roster!$A$54:$D$58,LangNum,FALSE))</f>
        <v/>
      </c>
      <c r="L74" s="2"/>
      <c r="M74" s="3" t="str">
        <f>IF(ISBLANK(L74),"",VLOOKUP(L74,LU_Roster!$A$65:$D$67,LangNum,FALSE))</f>
        <v/>
      </c>
      <c r="N74" s="8" t="str">
        <f>IF($L74=1, COUNTIF($L$22:$L74, 1), "")</f>
        <v/>
      </c>
      <c r="O74" s="6" t="s">
        <v>1826</v>
      </c>
      <c r="P74" s="9" t="str">
        <f t="shared" si="2"/>
        <v/>
      </c>
      <c r="Q74" s="9" t="str">
        <f t="shared" si="3"/>
        <v/>
      </c>
      <c r="R74" s="9" t="str">
        <f t="shared" si="4"/>
        <v/>
      </c>
      <c r="S74" s="9" t="str">
        <f t="shared" si="5"/>
        <v/>
      </c>
      <c r="T74" s="10">
        <f t="shared" si="8"/>
        <v>45915</v>
      </c>
      <c r="U74" s="9" t="str">
        <f t="shared" si="6"/>
        <v/>
      </c>
      <c r="V74" s="9" t="str">
        <f t="shared" si="7"/>
        <v/>
      </c>
      <c r="W74" s="1" t="str">
        <f t="shared" si="1"/>
        <v/>
      </c>
    </row>
    <row r="75" spans="1:23">
      <c r="A75" s="6" t="s">
        <v>108</v>
      </c>
      <c r="B75" s="7"/>
      <c r="C75" s="2"/>
      <c r="D75" s="3" t="str">
        <f>IF(ISBLANK(C75),"",VLOOKUP(C75,LU_Roster!$A$18:$D$27,LangNum,FALSE))</f>
        <v/>
      </c>
      <c r="E75" s="2"/>
      <c r="F75" s="3" t="str">
        <f>IF(ISBLANK(E75),"",VLOOKUP(E75,LU_Roster!$A$34:$D$36,LangNum,FALSE))</f>
        <v/>
      </c>
      <c r="G75" s="2"/>
      <c r="H75" s="3" t="str">
        <f>IF(ISBLANK(G75),"",VLOOKUP(G75,LU_Roster!$A$43:$D$46,LangNum,FALSE))</f>
        <v/>
      </c>
      <c r="I75" s="7"/>
      <c r="J75" s="2"/>
      <c r="K75" s="3" t="str">
        <f>IF(ISBLANK(J75),"",VLOOKUP(J75,LU_Roster!$A$54:$D$58,LangNum,FALSE))</f>
        <v/>
      </c>
      <c r="L75" s="2"/>
      <c r="M75" s="3" t="str">
        <f>IF(ISBLANK(L75),"",VLOOKUP(L75,LU_Roster!$A$65:$D$67,LangNum,FALSE))</f>
        <v/>
      </c>
      <c r="N75" s="8" t="str">
        <f>IF($L75=1, COUNTIF($L$22:$L75, 1), "")</f>
        <v/>
      </c>
      <c r="O75" s="6" t="s">
        <v>1826</v>
      </c>
      <c r="P75" s="9" t="str">
        <f t="shared" si="2"/>
        <v/>
      </c>
      <c r="Q75" s="9" t="str">
        <f t="shared" si="3"/>
        <v/>
      </c>
      <c r="R75" s="9" t="str">
        <f t="shared" si="4"/>
        <v/>
      </c>
      <c r="S75" s="9" t="str">
        <f t="shared" si="5"/>
        <v/>
      </c>
      <c r="T75" s="10">
        <f t="shared" si="8"/>
        <v>45915</v>
      </c>
      <c r="U75" s="9" t="str">
        <f t="shared" si="6"/>
        <v/>
      </c>
      <c r="V75" s="9" t="str">
        <f t="shared" si="7"/>
        <v/>
      </c>
      <c r="W75" s="1" t="str">
        <f t="shared" si="1"/>
        <v/>
      </c>
    </row>
    <row r="76" spans="1:23">
      <c r="A76" s="6" t="s">
        <v>109</v>
      </c>
      <c r="B76" s="7"/>
      <c r="C76" s="2"/>
      <c r="D76" s="3" t="str">
        <f>IF(ISBLANK(C76),"",VLOOKUP(C76,LU_Roster!$A$18:$D$27,LangNum,FALSE))</f>
        <v/>
      </c>
      <c r="E76" s="2"/>
      <c r="F76" s="3" t="str">
        <f>IF(ISBLANK(E76),"",VLOOKUP(E76,LU_Roster!$A$34:$D$36,LangNum,FALSE))</f>
        <v/>
      </c>
      <c r="G76" s="2"/>
      <c r="H76" s="3" t="str">
        <f>IF(ISBLANK(G76),"",VLOOKUP(G76,LU_Roster!$A$43:$D$46,LangNum,FALSE))</f>
        <v/>
      </c>
      <c r="I76" s="7"/>
      <c r="J76" s="2"/>
      <c r="K76" s="3" t="str">
        <f>IF(ISBLANK(J76),"",VLOOKUP(J76,LU_Roster!$A$54:$D$58,LangNum,FALSE))</f>
        <v/>
      </c>
      <c r="L76" s="2"/>
      <c r="M76" s="3" t="str">
        <f>IF(ISBLANK(L76),"",VLOOKUP(L76,LU_Roster!$A$65:$D$67,LangNum,FALSE))</f>
        <v/>
      </c>
      <c r="N76" s="8" t="str">
        <f>IF($L76=1, COUNTIF($L$22:$L76, 1), "")</f>
        <v/>
      </c>
      <c r="O76" s="6" t="s">
        <v>1826</v>
      </c>
      <c r="P76" s="9" t="str">
        <f t="shared" si="2"/>
        <v/>
      </c>
      <c r="Q76" s="9" t="str">
        <f t="shared" si="3"/>
        <v/>
      </c>
      <c r="R76" s="9" t="str">
        <f t="shared" si="4"/>
        <v/>
      </c>
      <c r="S76" s="9" t="str">
        <f t="shared" si="5"/>
        <v/>
      </c>
      <c r="T76" s="10">
        <f t="shared" si="8"/>
        <v>45915</v>
      </c>
      <c r="U76" s="9" t="str">
        <f t="shared" si="6"/>
        <v/>
      </c>
      <c r="V76" s="9" t="str">
        <f t="shared" si="7"/>
        <v/>
      </c>
      <c r="W76" s="1" t="str">
        <f t="shared" si="1"/>
        <v/>
      </c>
    </row>
    <row r="77" spans="1:23">
      <c r="A77" s="6" t="s">
        <v>110</v>
      </c>
      <c r="B77" s="7"/>
      <c r="C77" s="2"/>
      <c r="D77" s="3" t="str">
        <f>IF(ISBLANK(C77),"",VLOOKUP(C77,LU_Roster!$A$18:$D$27,LangNum,FALSE))</f>
        <v/>
      </c>
      <c r="E77" s="2"/>
      <c r="F77" s="3" t="str">
        <f>IF(ISBLANK(E77),"",VLOOKUP(E77,LU_Roster!$A$34:$D$36,LangNum,FALSE))</f>
        <v/>
      </c>
      <c r="G77" s="2"/>
      <c r="H77" s="3" t="str">
        <f>IF(ISBLANK(G77),"",VLOOKUP(G77,LU_Roster!$A$43:$D$46,LangNum,FALSE))</f>
        <v/>
      </c>
      <c r="I77" s="7"/>
      <c r="J77" s="2"/>
      <c r="K77" s="3" t="str">
        <f>IF(ISBLANK(J77),"",VLOOKUP(J77,LU_Roster!$A$54:$D$58,LangNum,FALSE))</f>
        <v/>
      </c>
      <c r="L77" s="2"/>
      <c r="M77" s="3" t="str">
        <f>IF(ISBLANK(L77),"",VLOOKUP(L77,LU_Roster!$A$65:$D$67,LangNum,FALSE))</f>
        <v/>
      </c>
      <c r="N77" s="8" t="str">
        <f>IF($L77=1, COUNTIF($L$22:$L77, 1), "")</f>
        <v/>
      </c>
      <c r="O77" s="6" t="s">
        <v>1826</v>
      </c>
      <c r="P77" s="9" t="str">
        <f t="shared" si="2"/>
        <v/>
      </c>
      <c r="Q77" s="9" t="str">
        <f t="shared" si="3"/>
        <v/>
      </c>
      <c r="R77" s="9" t="str">
        <f t="shared" si="4"/>
        <v/>
      </c>
      <c r="S77" s="9" t="str">
        <f t="shared" si="5"/>
        <v/>
      </c>
      <c r="T77" s="10">
        <f t="shared" si="8"/>
        <v>45915</v>
      </c>
      <c r="U77" s="9" t="str">
        <f t="shared" si="6"/>
        <v/>
      </c>
      <c r="V77" s="9" t="str">
        <f t="shared" si="7"/>
        <v/>
      </c>
      <c r="W77" s="1" t="str">
        <f t="shared" si="1"/>
        <v/>
      </c>
    </row>
    <row r="78" spans="1:23">
      <c r="A78" s="6" t="s">
        <v>111</v>
      </c>
      <c r="B78" s="7"/>
      <c r="C78" s="2"/>
      <c r="D78" s="3" t="str">
        <f>IF(ISBLANK(C78),"",VLOOKUP(C78,LU_Roster!$A$18:$D$27,LangNum,FALSE))</f>
        <v/>
      </c>
      <c r="E78" s="2"/>
      <c r="F78" s="3" t="str">
        <f>IF(ISBLANK(E78),"",VLOOKUP(E78,LU_Roster!$A$34:$D$36,LangNum,FALSE))</f>
        <v/>
      </c>
      <c r="G78" s="2"/>
      <c r="H78" s="3" t="str">
        <f>IF(ISBLANK(G78),"",VLOOKUP(G78,LU_Roster!$A$43:$D$46,LangNum,FALSE))</f>
        <v/>
      </c>
      <c r="I78" s="7"/>
      <c r="J78" s="2"/>
      <c r="K78" s="3" t="str">
        <f>IF(ISBLANK(J78),"",VLOOKUP(J78,LU_Roster!$A$54:$D$58,LangNum,FALSE))</f>
        <v/>
      </c>
      <c r="L78" s="2"/>
      <c r="M78" s="3" t="str">
        <f>IF(ISBLANK(L78),"",VLOOKUP(L78,LU_Roster!$A$65:$D$67,LangNum,FALSE))</f>
        <v/>
      </c>
      <c r="N78" s="8" t="str">
        <f>IF($L78=1, COUNTIF($L$22:$L78, 1), "")</f>
        <v/>
      </c>
      <c r="O78" s="6" t="s">
        <v>1826</v>
      </c>
      <c r="P78" s="9" t="str">
        <f t="shared" si="2"/>
        <v/>
      </c>
      <c r="Q78" s="9" t="str">
        <f t="shared" si="3"/>
        <v/>
      </c>
      <c r="R78" s="9" t="str">
        <f t="shared" si="4"/>
        <v/>
      </c>
      <c r="S78" s="9" t="str">
        <f t="shared" si="5"/>
        <v/>
      </c>
      <c r="T78" s="10">
        <f t="shared" si="8"/>
        <v>45915</v>
      </c>
      <c r="U78" s="9" t="str">
        <f t="shared" si="6"/>
        <v/>
      </c>
      <c r="V78" s="9" t="str">
        <f t="shared" si="7"/>
        <v/>
      </c>
      <c r="W78" s="1" t="str">
        <f t="shared" si="1"/>
        <v/>
      </c>
    </row>
    <row r="79" spans="1:23">
      <c r="A79" s="6" t="s">
        <v>112</v>
      </c>
      <c r="B79" s="7"/>
      <c r="C79" s="2"/>
      <c r="D79" s="3" t="str">
        <f>IF(ISBLANK(C79),"",VLOOKUP(C79,LU_Roster!$A$18:$D$27,LangNum,FALSE))</f>
        <v/>
      </c>
      <c r="E79" s="2"/>
      <c r="F79" s="3" t="str">
        <f>IF(ISBLANK(E79),"",VLOOKUP(E79,LU_Roster!$A$34:$D$36,LangNum,FALSE))</f>
        <v/>
      </c>
      <c r="G79" s="2"/>
      <c r="H79" s="3" t="str">
        <f>IF(ISBLANK(G79),"",VLOOKUP(G79,LU_Roster!$A$43:$D$46,LangNum,FALSE))</f>
        <v/>
      </c>
      <c r="I79" s="7"/>
      <c r="J79" s="2"/>
      <c r="K79" s="3" t="str">
        <f>IF(ISBLANK(J79),"",VLOOKUP(J79,LU_Roster!$A$54:$D$58,LangNum,FALSE))</f>
        <v/>
      </c>
      <c r="L79" s="2"/>
      <c r="M79" s="3" t="str">
        <f>IF(ISBLANK(L79),"",VLOOKUP(L79,LU_Roster!$A$65:$D$67,LangNum,FALSE))</f>
        <v/>
      </c>
      <c r="N79" s="8" t="str">
        <f>IF($L79=1, COUNTIF($L$22:$L79, 1), "")</f>
        <v/>
      </c>
      <c r="O79" s="6" t="s">
        <v>1826</v>
      </c>
      <c r="P79" s="9" t="str">
        <f t="shared" si="2"/>
        <v/>
      </c>
      <c r="Q79" s="9" t="str">
        <f t="shared" si="3"/>
        <v/>
      </c>
      <c r="R79" s="9" t="str">
        <f t="shared" si="4"/>
        <v/>
      </c>
      <c r="S79" s="9" t="str">
        <f t="shared" si="5"/>
        <v/>
      </c>
      <c r="T79" s="10">
        <f t="shared" si="8"/>
        <v>45915</v>
      </c>
      <c r="U79" s="9" t="str">
        <f t="shared" si="6"/>
        <v/>
      </c>
      <c r="V79" s="9" t="str">
        <f t="shared" si="7"/>
        <v/>
      </c>
      <c r="W79" s="1" t="str">
        <f t="shared" si="1"/>
        <v/>
      </c>
    </row>
    <row r="80" spans="1:23">
      <c r="A80" s="6" t="s">
        <v>113</v>
      </c>
      <c r="B80" s="7"/>
      <c r="C80" s="2"/>
      <c r="D80" s="3" t="str">
        <f>IF(ISBLANK(C80),"",VLOOKUP(C80,LU_Roster!$A$18:$D$27,LangNum,FALSE))</f>
        <v/>
      </c>
      <c r="E80" s="2"/>
      <c r="F80" s="3" t="str">
        <f>IF(ISBLANK(E80),"",VLOOKUP(E80,LU_Roster!$A$34:$D$36,LangNum,FALSE))</f>
        <v/>
      </c>
      <c r="G80" s="2"/>
      <c r="H80" s="3" t="str">
        <f>IF(ISBLANK(G80),"",VLOOKUP(G80,LU_Roster!$A$43:$D$46,LangNum,FALSE))</f>
        <v/>
      </c>
      <c r="I80" s="7"/>
      <c r="J80" s="2"/>
      <c r="K80" s="3" t="str">
        <f>IF(ISBLANK(J80),"",VLOOKUP(J80,LU_Roster!$A$54:$D$58,LangNum,FALSE))</f>
        <v/>
      </c>
      <c r="L80" s="2"/>
      <c r="M80" s="3" t="str">
        <f>IF(ISBLANK(L80),"",VLOOKUP(L80,LU_Roster!$A$65:$D$67,LangNum,FALSE))</f>
        <v/>
      </c>
      <c r="N80" s="8" t="str">
        <f>IF($L80=1, COUNTIF($L$22:$L80, 1), "")</f>
        <v/>
      </c>
      <c r="O80" s="6" t="s">
        <v>1826</v>
      </c>
      <c r="P80" s="9" t="str">
        <f t="shared" si="2"/>
        <v/>
      </c>
      <c r="Q80" s="9" t="str">
        <f t="shared" si="3"/>
        <v/>
      </c>
      <c r="R80" s="9" t="str">
        <f t="shared" si="4"/>
        <v/>
      </c>
      <c r="S80" s="9" t="str">
        <f t="shared" si="5"/>
        <v/>
      </c>
      <c r="T80" s="10">
        <f t="shared" si="8"/>
        <v>45915</v>
      </c>
      <c r="U80" s="9" t="str">
        <f t="shared" si="6"/>
        <v/>
      </c>
      <c r="V80" s="9" t="str">
        <f t="shared" si="7"/>
        <v/>
      </c>
      <c r="W80" s="1" t="str">
        <f t="shared" si="1"/>
        <v/>
      </c>
    </row>
    <row r="81" spans="1:23">
      <c r="A81" s="6" t="s">
        <v>114</v>
      </c>
      <c r="B81" s="7"/>
      <c r="C81" s="2"/>
      <c r="D81" s="3" t="str">
        <f>IF(ISBLANK(C81),"",VLOOKUP(C81,LU_Roster!$A$18:$D$27,LangNum,FALSE))</f>
        <v/>
      </c>
      <c r="E81" s="2"/>
      <c r="F81" s="3" t="str">
        <f>IF(ISBLANK(E81),"",VLOOKUP(E81,LU_Roster!$A$34:$D$36,LangNum,FALSE))</f>
        <v/>
      </c>
      <c r="G81" s="2"/>
      <c r="H81" s="3" t="str">
        <f>IF(ISBLANK(G81),"",VLOOKUP(G81,LU_Roster!$A$43:$D$46,LangNum,FALSE))</f>
        <v/>
      </c>
      <c r="I81" s="7"/>
      <c r="J81" s="2"/>
      <c r="K81" s="3" t="str">
        <f>IF(ISBLANK(J81),"",VLOOKUP(J81,LU_Roster!$A$54:$D$58,LangNum,FALSE))</f>
        <v/>
      </c>
      <c r="L81" s="2"/>
      <c r="M81" s="3" t="str">
        <f>IF(ISBLANK(L81),"",VLOOKUP(L81,LU_Roster!$A$65:$D$67,LangNum,FALSE))</f>
        <v/>
      </c>
      <c r="N81" s="8" t="str">
        <f>IF($L81=1, COUNTIF($L$22:$L81, 1), "")</f>
        <v/>
      </c>
      <c r="O81" s="6" t="s">
        <v>1826</v>
      </c>
      <c r="P81" s="9" t="str">
        <f t="shared" si="2"/>
        <v/>
      </c>
      <c r="Q81" s="9" t="str">
        <f t="shared" si="3"/>
        <v/>
      </c>
      <c r="R81" s="9" t="str">
        <f t="shared" si="4"/>
        <v/>
      </c>
      <c r="S81" s="9" t="str">
        <f t="shared" si="5"/>
        <v/>
      </c>
      <c r="T81" s="10">
        <f t="shared" si="8"/>
        <v>45915</v>
      </c>
      <c r="U81" s="9" t="str">
        <f t="shared" si="6"/>
        <v/>
      </c>
      <c r="V81" s="9" t="str">
        <f t="shared" si="7"/>
        <v/>
      </c>
      <c r="W81" s="1" t="str">
        <f t="shared" si="1"/>
        <v/>
      </c>
    </row>
    <row r="82" spans="1:23">
      <c r="A82" s="6" t="s">
        <v>115</v>
      </c>
      <c r="B82" s="7"/>
      <c r="C82" s="2"/>
      <c r="D82" s="3" t="str">
        <f>IF(ISBLANK(C82),"",VLOOKUP(C82,LU_Roster!$A$18:$D$27,LangNum,FALSE))</f>
        <v/>
      </c>
      <c r="E82" s="2"/>
      <c r="F82" s="3" t="str">
        <f>IF(ISBLANK(E82),"",VLOOKUP(E82,LU_Roster!$A$34:$D$36,LangNum,FALSE))</f>
        <v/>
      </c>
      <c r="G82" s="2"/>
      <c r="H82" s="3" t="str">
        <f>IF(ISBLANK(G82),"",VLOOKUP(G82,LU_Roster!$A$43:$D$46,LangNum,FALSE))</f>
        <v/>
      </c>
      <c r="I82" s="7"/>
      <c r="J82" s="2"/>
      <c r="K82" s="3" t="str">
        <f>IF(ISBLANK(J82),"",VLOOKUP(J82,LU_Roster!$A$54:$D$58,LangNum,FALSE))</f>
        <v/>
      </c>
      <c r="L82" s="2"/>
      <c r="M82" s="3" t="str">
        <f>IF(ISBLANK(L82),"",VLOOKUP(L82,LU_Roster!$A$65:$D$67,LangNum,FALSE))</f>
        <v/>
      </c>
      <c r="N82" s="8" t="str">
        <f>IF($L82=1, COUNTIF($L$22:$L82, 1), "")</f>
        <v/>
      </c>
      <c r="O82" s="6" t="s">
        <v>1826</v>
      </c>
      <c r="P82" s="9" t="str">
        <f t="shared" si="2"/>
        <v/>
      </c>
      <c r="Q82" s="9" t="str">
        <f t="shared" si="3"/>
        <v/>
      </c>
      <c r="R82" s="9" t="str">
        <f t="shared" si="4"/>
        <v/>
      </c>
      <c r="S82" s="9" t="str">
        <f t="shared" si="5"/>
        <v/>
      </c>
      <c r="T82" s="10">
        <f t="shared" si="8"/>
        <v>45915</v>
      </c>
      <c r="U82" s="9" t="str">
        <f t="shared" si="6"/>
        <v/>
      </c>
      <c r="V82" s="9" t="str">
        <f t="shared" si="7"/>
        <v/>
      </c>
      <c r="W82" s="1" t="str">
        <f t="shared" si="1"/>
        <v/>
      </c>
    </row>
    <row r="83" spans="1:23">
      <c r="A83" s="6" t="s">
        <v>116</v>
      </c>
      <c r="B83" s="7"/>
      <c r="C83" s="2"/>
      <c r="D83" s="3" t="str">
        <f>IF(ISBLANK(C83),"",VLOOKUP(C83,LU_Roster!$A$18:$D$27,LangNum,FALSE))</f>
        <v/>
      </c>
      <c r="E83" s="2"/>
      <c r="F83" s="3" t="str">
        <f>IF(ISBLANK(E83),"",VLOOKUP(E83,LU_Roster!$A$34:$D$36,LangNum,FALSE))</f>
        <v/>
      </c>
      <c r="G83" s="2"/>
      <c r="H83" s="3" t="str">
        <f>IF(ISBLANK(G83),"",VLOOKUP(G83,LU_Roster!$A$43:$D$46,LangNum,FALSE))</f>
        <v/>
      </c>
      <c r="I83" s="7"/>
      <c r="J83" s="2"/>
      <c r="K83" s="3" t="str">
        <f>IF(ISBLANK(J83),"",VLOOKUP(J83,LU_Roster!$A$54:$D$58,LangNum,FALSE))</f>
        <v/>
      </c>
      <c r="L83" s="2"/>
      <c r="M83" s="3" t="str">
        <f>IF(ISBLANK(L83),"",VLOOKUP(L83,LU_Roster!$A$65:$D$67,LangNum,FALSE))</f>
        <v/>
      </c>
      <c r="N83" s="8" t="str">
        <f>IF($L83=1, COUNTIF($L$22:$L83, 1), "")</f>
        <v/>
      </c>
      <c r="O83" s="6" t="s">
        <v>1826</v>
      </c>
      <c r="P83" s="9" t="str">
        <f t="shared" si="2"/>
        <v/>
      </c>
      <c r="Q83" s="9" t="str">
        <f t="shared" si="3"/>
        <v/>
      </c>
      <c r="R83" s="9" t="str">
        <f t="shared" si="4"/>
        <v/>
      </c>
      <c r="S83" s="9" t="str">
        <f t="shared" si="5"/>
        <v/>
      </c>
      <c r="T83" s="10">
        <f t="shared" si="8"/>
        <v>45915</v>
      </c>
      <c r="U83" s="9" t="str">
        <f t="shared" si="6"/>
        <v/>
      </c>
      <c r="V83" s="9" t="str">
        <f t="shared" si="7"/>
        <v/>
      </c>
      <c r="W83" s="1" t="str">
        <f t="shared" si="1"/>
        <v/>
      </c>
    </row>
    <row r="84" spans="1:23">
      <c r="A84" s="6" t="s">
        <v>117</v>
      </c>
      <c r="B84" s="7"/>
      <c r="C84" s="2"/>
      <c r="D84" s="3" t="str">
        <f>IF(ISBLANK(C84),"",VLOOKUP(C84,LU_Roster!$A$18:$D$27,LangNum,FALSE))</f>
        <v/>
      </c>
      <c r="E84" s="2"/>
      <c r="F84" s="3" t="str">
        <f>IF(ISBLANK(E84),"",VLOOKUP(E84,LU_Roster!$A$34:$D$36,LangNum,FALSE))</f>
        <v/>
      </c>
      <c r="G84" s="2"/>
      <c r="H84" s="3" t="str">
        <f>IF(ISBLANK(G84),"",VLOOKUP(G84,LU_Roster!$A$43:$D$46,LangNum,FALSE))</f>
        <v/>
      </c>
      <c r="I84" s="7"/>
      <c r="J84" s="2"/>
      <c r="K84" s="3" t="str">
        <f>IF(ISBLANK(J84),"",VLOOKUP(J84,LU_Roster!$A$54:$D$58,LangNum,FALSE))</f>
        <v/>
      </c>
      <c r="L84" s="2"/>
      <c r="M84" s="3" t="str">
        <f>IF(ISBLANK(L84),"",VLOOKUP(L84,LU_Roster!$A$65:$D$67,LangNum,FALSE))</f>
        <v/>
      </c>
      <c r="N84" s="8" t="str">
        <f>IF($L84=1, COUNTIF($L$22:$L84, 1), "")</f>
        <v/>
      </c>
      <c r="O84" s="6" t="s">
        <v>1826</v>
      </c>
      <c r="P84" s="9" t="str">
        <f t="shared" si="2"/>
        <v/>
      </c>
      <c r="Q84" s="9" t="str">
        <f t="shared" si="3"/>
        <v/>
      </c>
      <c r="R84" s="9" t="str">
        <f t="shared" si="4"/>
        <v/>
      </c>
      <c r="S84" s="9" t="str">
        <f t="shared" si="5"/>
        <v/>
      </c>
      <c r="T84" s="10">
        <f t="shared" si="8"/>
        <v>45915</v>
      </c>
      <c r="U84" s="9" t="str">
        <f t="shared" si="6"/>
        <v/>
      </c>
      <c r="V84" s="9" t="str">
        <f t="shared" si="7"/>
        <v/>
      </c>
      <c r="W84" s="1" t="str">
        <f t="shared" si="1"/>
        <v/>
      </c>
    </row>
    <row r="85" spans="1:23">
      <c r="A85" s="6" t="s">
        <v>118</v>
      </c>
      <c r="B85" s="7"/>
      <c r="C85" s="2"/>
      <c r="D85" s="3" t="str">
        <f>IF(ISBLANK(C85),"",VLOOKUP(C85,LU_Roster!$A$18:$D$27,LangNum,FALSE))</f>
        <v/>
      </c>
      <c r="E85" s="2"/>
      <c r="F85" s="3" t="str">
        <f>IF(ISBLANK(E85),"",VLOOKUP(E85,LU_Roster!$A$34:$D$36,LangNum,FALSE))</f>
        <v/>
      </c>
      <c r="G85" s="2"/>
      <c r="H85" s="3" t="str">
        <f>IF(ISBLANK(G85),"",VLOOKUP(G85,LU_Roster!$A$43:$D$46,LangNum,FALSE))</f>
        <v/>
      </c>
      <c r="I85" s="7"/>
      <c r="J85" s="2"/>
      <c r="K85" s="3" t="str">
        <f>IF(ISBLANK(J85),"",VLOOKUP(J85,LU_Roster!$A$54:$D$58,LangNum,FALSE))</f>
        <v/>
      </c>
      <c r="L85" s="2"/>
      <c r="M85" s="3" t="str">
        <f>IF(ISBLANK(L85),"",VLOOKUP(L85,LU_Roster!$A$65:$D$67,LangNum,FALSE))</f>
        <v/>
      </c>
      <c r="N85" s="8" t="str">
        <f>IF($L85=1, COUNTIF($L$22:$L85, 1), "")</f>
        <v/>
      </c>
      <c r="O85" s="6" t="s">
        <v>1826</v>
      </c>
      <c r="P85" s="9" t="str">
        <f t="shared" si="2"/>
        <v/>
      </c>
      <c r="Q85" s="9" t="str">
        <f t="shared" si="3"/>
        <v/>
      </c>
      <c r="R85" s="9" t="str">
        <f t="shared" si="4"/>
        <v/>
      </c>
      <c r="S85" s="9" t="str">
        <f t="shared" si="5"/>
        <v/>
      </c>
      <c r="T85" s="10">
        <f t="shared" si="8"/>
        <v>45915</v>
      </c>
      <c r="U85" s="9" t="str">
        <f t="shared" si="6"/>
        <v/>
      </c>
      <c r="V85" s="9" t="str">
        <f t="shared" si="7"/>
        <v/>
      </c>
      <c r="W85" s="1" t="str">
        <f t="shared" si="1"/>
        <v/>
      </c>
    </row>
    <row r="86" spans="1:23">
      <c r="A86" s="6" t="s">
        <v>119</v>
      </c>
      <c r="B86" s="7"/>
      <c r="C86" s="2"/>
      <c r="D86" s="3" t="str">
        <f>IF(ISBLANK(C86),"",VLOOKUP(C86,LU_Roster!$A$18:$D$27,LangNum,FALSE))</f>
        <v/>
      </c>
      <c r="E86" s="2"/>
      <c r="F86" s="3" t="str">
        <f>IF(ISBLANK(E86),"",VLOOKUP(E86,LU_Roster!$A$34:$D$36,LangNum,FALSE))</f>
        <v/>
      </c>
      <c r="G86" s="2"/>
      <c r="H86" s="3" t="str">
        <f>IF(ISBLANK(G86),"",VLOOKUP(G86,LU_Roster!$A$43:$D$46,LangNum,FALSE))</f>
        <v/>
      </c>
      <c r="I86" s="7"/>
      <c r="J86" s="2"/>
      <c r="K86" s="3" t="str">
        <f>IF(ISBLANK(J86),"",VLOOKUP(J86,LU_Roster!$A$54:$D$58,LangNum,FALSE))</f>
        <v/>
      </c>
      <c r="L86" s="2"/>
      <c r="M86" s="3" t="str">
        <f>IF(ISBLANK(L86),"",VLOOKUP(L86,LU_Roster!$A$65:$D$67,LangNum,FALSE))</f>
        <v/>
      </c>
      <c r="N86" s="8" t="str">
        <f>IF($L86=1, COUNTIF($L$22:$L86, 1), "")</f>
        <v/>
      </c>
      <c r="O86" s="6" t="s">
        <v>1826</v>
      </c>
      <c r="P86" s="9" t="str">
        <f t="shared" si="2"/>
        <v/>
      </c>
      <c r="Q86" s="9" t="str">
        <f t="shared" si="3"/>
        <v/>
      </c>
      <c r="R86" s="9" t="str">
        <f t="shared" si="4"/>
        <v/>
      </c>
      <c r="S86" s="9" t="str">
        <f t="shared" si="5"/>
        <v/>
      </c>
      <c r="T86" s="10">
        <f t="shared" ref="T86:T111" si="9">CurrentDate-I86</f>
        <v>45915</v>
      </c>
      <c r="U86" s="9" t="str">
        <f t="shared" si="6"/>
        <v/>
      </c>
      <c r="V86" s="9" t="str">
        <f t="shared" si="7"/>
        <v/>
      </c>
      <c r="W86" s="1" t="str">
        <f t="shared" ref="W86:W111" si="10">IF(OR(ISBLANK(P86),P86=""),"",O86&amp;";"&amp;P86&amp;";"&amp;Q86&amp;";"&amp;R86&amp;";"&amp;S86&amp;";"&amp;T86&amp;";"&amp;U86&amp;";"&amp;V86&amp;";")</f>
        <v/>
      </c>
    </row>
    <row r="87" spans="1:23">
      <c r="A87" s="6" t="s">
        <v>120</v>
      </c>
      <c r="B87" s="7"/>
      <c r="C87" s="2"/>
      <c r="D87" s="3" t="str">
        <f>IF(ISBLANK(C87),"",VLOOKUP(C87,LU_Roster!$A$18:$D$27,LangNum,FALSE))</f>
        <v/>
      </c>
      <c r="E87" s="2"/>
      <c r="F87" s="3" t="str">
        <f>IF(ISBLANK(E87),"",VLOOKUP(E87,LU_Roster!$A$34:$D$36,LangNum,FALSE))</f>
        <v/>
      </c>
      <c r="G87" s="2"/>
      <c r="H87" s="3" t="str">
        <f>IF(ISBLANK(G87),"",VLOOKUP(G87,LU_Roster!$A$43:$D$46,LangNum,FALSE))</f>
        <v/>
      </c>
      <c r="I87" s="7"/>
      <c r="J87" s="2"/>
      <c r="K87" s="3" t="str">
        <f>IF(ISBLANK(J87),"",VLOOKUP(J87,LU_Roster!$A$54:$D$58,LangNum,FALSE))</f>
        <v/>
      </c>
      <c r="L87" s="2"/>
      <c r="M87" s="3" t="str">
        <f>IF(ISBLANK(L87),"",VLOOKUP(L87,LU_Roster!$A$65:$D$67,LangNum,FALSE))</f>
        <v/>
      </c>
      <c r="N87" s="8" t="str">
        <f>IF($L87=1, COUNTIF($L$22:$L87, 1), "")</f>
        <v/>
      </c>
      <c r="O87" s="6" t="s">
        <v>1826</v>
      </c>
      <c r="P87" s="9" t="str">
        <f t="shared" ref="P87:P111" si="11">IF(ISBLANK(B87),"",A87)</f>
        <v/>
      </c>
      <c r="Q87" s="9" t="str">
        <f t="shared" ref="Q87:Q111" si="12">IF(ISBLANK(C87),"",C87)</f>
        <v/>
      </c>
      <c r="R87" s="9" t="str">
        <f t="shared" ref="R87:R111" si="13">IF(ISBLANK(E87),"",E87)</f>
        <v/>
      </c>
      <c r="S87" s="9" t="str">
        <f t="shared" ref="S87:S111" si="14">IF(ISBLANK(G87),"",G87)</f>
        <v/>
      </c>
      <c r="T87" s="10">
        <f t="shared" si="9"/>
        <v>45915</v>
      </c>
      <c r="U87" s="9" t="str">
        <f t="shared" ref="U87:U111" si="15">IF(ISBLANK(J87),"",J87)</f>
        <v/>
      </c>
      <c r="V87" s="9" t="str">
        <f t="shared" ref="V87:V111" si="16">IF(ISBLANK(L87),"",L87)</f>
        <v/>
      </c>
      <c r="W87" s="1" t="str">
        <f t="shared" si="10"/>
        <v/>
      </c>
    </row>
    <row r="88" spans="1:23">
      <c r="A88" s="6" t="s">
        <v>121</v>
      </c>
      <c r="B88" s="7"/>
      <c r="C88" s="2"/>
      <c r="D88" s="3" t="str">
        <f>IF(ISBLANK(C88),"",VLOOKUP(C88,LU_Roster!$A$18:$D$27,LangNum,FALSE))</f>
        <v/>
      </c>
      <c r="E88" s="2"/>
      <c r="F88" s="3" t="str">
        <f>IF(ISBLANK(E88),"",VLOOKUP(E88,LU_Roster!$A$34:$D$36,LangNum,FALSE))</f>
        <v/>
      </c>
      <c r="G88" s="2"/>
      <c r="H88" s="3" t="str">
        <f>IF(ISBLANK(G88),"",VLOOKUP(G88,LU_Roster!$A$43:$D$46,LangNum,FALSE))</f>
        <v/>
      </c>
      <c r="I88" s="7"/>
      <c r="J88" s="2"/>
      <c r="K88" s="3" t="str">
        <f>IF(ISBLANK(J88),"",VLOOKUP(J88,LU_Roster!$A$54:$D$58,LangNum,FALSE))</f>
        <v/>
      </c>
      <c r="L88" s="2"/>
      <c r="M88" s="3" t="str">
        <f>IF(ISBLANK(L88),"",VLOOKUP(L88,LU_Roster!$A$65:$D$67,LangNum,FALSE))</f>
        <v/>
      </c>
      <c r="N88" s="8" t="str">
        <f>IF($L88=1, COUNTIF($L$22:$L88, 1), "")</f>
        <v/>
      </c>
      <c r="O88" s="6" t="s">
        <v>1826</v>
      </c>
      <c r="P88" s="9" t="str">
        <f t="shared" si="11"/>
        <v/>
      </c>
      <c r="Q88" s="9" t="str">
        <f t="shared" si="12"/>
        <v/>
      </c>
      <c r="R88" s="9" t="str">
        <f t="shared" si="13"/>
        <v/>
      </c>
      <c r="S88" s="9" t="str">
        <f t="shared" si="14"/>
        <v/>
      </c>
      <c r="T88" s="10">
        <f t="shared" si="9"/>
        <v>45915</v>
      </c>
      <c r="U88" s="9" t="str">
        <f t="shared" si="15"/>
        <v/>
      </c>
      <c r="V88" s="9" t="str">
        <f t="shared" si="16"/>
        <v/>
      </c>
      <c r="W88" s="1" t="str">
        <f t="shared" si="10"/>
        <v/>
      </c>
    </row>
    <row r="89" spans="1:23">
      <c r="A89" s="6" t="s">
        <v>122</v>
      </c>
      <c r="B89" s="7"/>
      <c r="C89" s="2"/>
      <c r="D89" s="3" t="str">
        <f>IF(ISBLANK(C89),"",VLOOKUP(C89,LU_Roster!$A$18:$D$27,LangNum,FALSE))</f>
        <v/>
      </c>
      <c r="E89" s="2"/>
      <c r="F89" s="3" t="str">
        <f>IF(ISBLANK(E89),"",VLOOKUP(E89,LU_Roster!$A$34:$D$36,LangNum,FALSE))</f>
        <v/>
      </c>
      <c r="G89" s="2"/>
      <c r="H89" s="3" t="str">
        <f>IF(ISBLANK(G89),"",VLOOKUP(G89,LU_Roster!$A$43:$D$46,LangNum,FALSE))</f>
        <v/>
      </c>
      <c r="I89" s="7"/>
      <c r="J89" s="2"/>
      <c r="K89" s="3" t="str">
        <f>IF(ISBLANK(J89),"",VLOOKUP(J89,LU_Roster!$A$54:$D$58,LangNum,FALSE))</f>
        <v/>
      </c>
      <c r="L89" s="2"/>
      <c r="M89" s="3" t="str">
        <f>IF(ISBLANK(L89),"",VLOOKUP(L89,LU_Roster!$A$65:$D$67,LangNum,FALSE))</f>
        <v/>
      </c>
      <c r="N89" s="8" t="str">
        <f>IF($L89=1, COUNTIF($L$22:$L89, 1), "")</f>
        <v/>
      </c>
      <c r="O89" s="6" t="s">
        <v>1826</v>
      </c>
      <c r="P89" s="9" t="str">
        <f t="shared" si="11"/>
        <v/>
      </c>
      <c r="Q89" s="9" t="str">
        <f t="shared" si="12"/>
        <v/>
      </c>
      <c r="R89" s="9" t="str">
        <f t="shared" si="13"/>
        <v/>
      </c>
      <c r="S89" s="9" t="str">
        <f t="shared" si="14"/>
        <v/>
      </c>
      <c r="T89" s="10">
        <f t="shared" si="9"/>
        <v>45915</v>
      </c>
      <c r="U89" s="9" t="str">
        <f t="shared" si="15"/>
        <v/>
      </c>
      <c r="V89" s="9" t="str">
        <f t="shared" si="16"/>
        <v/>
      </c>
      <c r="W89" s="1" t="str">
        <f t="shared" si="10"/>
        <v/>
      </c>
    </row>
    <row r="90" spans="1:23">
      <c r="A90" s="6" t="s">
        <v>123</v>
      </c>
      <c r="B90" s="7"/>
      <c r="C90" s="2"/>
      <c r="D90" s="3" t="str">
        <f>IF(ISBLANK(C90),"",VLOOKUP(C90,LU_Roster!$A$18:$D$27,LangNum,FALSE))</f>
        <v/>
      </c>
      <c r="E90" s="2"/>
      <c r="F90" s="3" t="str">
        <f>IF(ISBLANK(E90),"",VLOOKUP(E90,LU_Roster!$A$34:$D$36,LangNum,FALSE))</f>
        <v/>
      </c>
      <c r="G90" s="2"/>
      <c r="H90" s="3" t="str">
        <f>IF(ISBLANK(G90),"",VLOOKUP(G90,LU_Roster!$A$43:$D$46,LangNum,FALSE))</f>
        <v/>
      </c>
      <c r="I90" s="7"/>
      <c r="J90" s="2"/>
      <c r="K90" s="3" t="str">
        <f>IF(ISBLANK(J90),"",VLOOKUP(J90,LU_Roster!$A$54:$D$58,LangNum,FALSE))</f>
        <v/>
      </c>
      <c r="L90" s="2"/>
      <c r="M90" s="3" t="str">
        <f>IF(ISBLANK(L90),"",VLOOKUP(L90,LU_Roster!$A$65:$D$67,LangNum,FALSE))</f>
        <v/>
      </c>
      <c r="N90" s="8" t="str">
        <f>IF($L90=1, COUNTIF($L$22:$L90, 1), "")</f>
        <v/>
      </c>
      <c r="O90" s="6" t="s">
        <v>1826</v>
      </c>
      <c r="P90" s="9" t="str">
        <f t="shared" si="11"/>
        <v/>
      </c>
      <c r="Q90" s="9" t="str">
        <f t="shared" si="12"/>
        <v/>
      </c>
      <c r="R90" s="9" t="str">
        <f t="shared" si="13"/>
        <v/>
      </c>
      <c r="S90" s="9" t="str">
        <f t="shared" si="14"/>
        <v/>
      </c>
      <c r="T90" s="10">
        <f t="shared" si="9"/>
        <v>45915</v>
      </c>
      <c r="U90" s="9" t="str">
        <f t="shared" si="15"/>
        <v/>
      </c>
      <c r="V90" s="9" t="str">
        <f t="shared" si="16"/>
        <v/>
      </c>
      <c r="W90" s="1" t="str">
        <f t="shared" si="10"/>
        <v/>
      </c>
    </row>
    <row r="91" spans="1:23">
      <c r="A91" s="6" t="s">
        <v>124</v>
      </c>
      <c r="B91" s="7"/>
      <c r="C91" s="2"/>
      <c r="D91" s="3" t="str">
        <f>IF(ISBLANK(C91),"",VLOOKUP(C91,LU_Roster!$A$18:$D$27,LangNum,FALSE))</f>
        <v/>
      </c>
      <c r="E91" s="2"/>
      <c r="F91" s="3" t="str">
        <f>IF(ISBLANK(E91),"",VLOOKUP(E91,LU_Roster!$A$34:$D$36,LangNum,FALSE))</f>
        <v/>
      </c>
      <c r="G91" s="2"/>
      <c r="H91" s="3" t="str">
        <f>IF(ISBLANK(G91),"",VLOOKUP(G91,LU_Roster!$A$43:$D$46,LangNum,FALSE))</f>
        <v/>
      </c>
      <c r="I91" s="7"/>
      <c r="J91" s="2"/>
      <c r="K91" s="3" t="str">
        <f>IF(ISBLANK(J91),"",VLOOKUP(J91,LU_Roster!$A$54:$D$58,LangNum,FALSE))</f>
        <v/>
      </c>
      <c r="L91" s="2"/>
      <c r="M91" s="3" t="str">
        <f>IF(ISBLANK(L91),"",VLOOKUP(L91,LU_Roster!$A$65:$D$67,LangNum,FALSE))</f>
        <v/>
      </c>
      <c r="N91" s="8" t="str">
        <f>IF($L91=1, COUNTIF($L$22:$L91, 1), "")</f>
        <v/>
      </c>
      <c r="O91" s="6" t="s">
        <v>1826</v>
      </c>
      <c r="P91" s="9" t="str">
        <f t="shared" si="11"/>
        <v/>
      </c>
      <c r="Q91" s="9" t="str">
        <f t="shared" si="12"/>
        <v/>
      </c>
      <c r="R91" s="9" t="str">
        <f t="shared" si="13"/>
        <v/>
      </c>
      <c r="S91" s="9" t="str">
        <f t="shared" si="14"/>
        <v/>
      </c>
      <c r="T91" s="10">
        <f t="shared" si="9"/>
        <v>45915</v>
      </c>
      <c r="U91" s="9" t="str">
        <f t="shared" si="15"/>
        <v/>
      </c>
      <c r="V91" s="9" t="str">
        <f t="shared" si="16"/>
        <v/>
      </c>
      <c r="W91" s="1" t="str">
        <f t="shared" si="10"/>
        <v/>
      </c>
    </row>
    <row r="92" spans="1:23">
      <c r="A92" s="6" t="s">
        <v>125</v>
      </c>
      <c r="B92" s="7"/>
      <c r="C92" s="2"/>
      <c r="D92" s="3" t="str">
        <f>IF(ISBLANK(C92),"",VLOOKUP(C92,LU_Roster!$A$18:$D$27,LangNum,FALSE))</f>
        <v/>
      </c>
      <c r="E92" s="2"/>
      <c r="F92" s="3" t="str">
        <f>IF(ISBLANK(E92),"",VLOOKUP(E92,LU_Roster!$A$34:$D$36,LangNum,FALSE))</f>
        <v/>
      </c>
      <c r="G92" s="2"/>
      <c r="H92" s="3" t="str">
        <f>IF(ISBLANK(G92),"",VLOOKUP(G92,LU_Roster!$A$43:$D$46,LangNum,FALSE))</f>
        <v/>
      </c>
      <c r="I92" s="7"/>
      <c r="J92" s="2"/>
      <c r="K92" s="3" t="str">
        <f>IF(ISBLANK(J92),"",VLOOKUP(J92,LU_Roster!$A$54:$D$58,LangNum,FALSE))</f>
        <v/>
      </c>
      <c r="L92" s="2"/>
      <c r="M92" s="3" t="str">
        <f>IF(ISBLANK(L92),"",VLOOKUP(L92,LU_Roster!$A$65:$D$67,LangNum,FALSE))</f>
        <v/>
      </c>
      <c r="N92" s="8" t="str">
        <f>IF($L92=1, COUNTIF($L$22:$L92, 1), "")</f>
        <v/>
      </c>
      <c r="O92" s="6" t="s">
        <v>1826</v>
      </c>
      <c r="P92" s="9" t="str">
        <f t="shared" si="11"/>
        <v/>
      </c>
      <c r="Q92" s="9" t="str">
        <f t="shared" si="12"/>
        <v/>
      </c>
      <c r="R92" s="9" t="str">
        <f t="shared" si="13"/>
        <v/>
      </c>
      <c r="S92" s="9" t="str">
        <f t="shared" si="14"/>
        <v/>
      </c>
      <c r="T92" s="10">
        <f t="shared" si="9"/>
        <v>45915</v>
      </c>
      <c r="U92" s="9" t="str">
        <f t="shared" si="15"/>
        <v/>
      </c>
      <c r="V92" s="9" t="str">
        <f t="shared" si="16"/>
        <v/>
      </c>
      <c r="W92" s="1" t="str">
        <f t="shared" si="10"/>
        <v/>
      </c>
    </row>
    <row r="93" spans="1:23">
      <c r="A93" s="6" t="s">
        <v>126</v>
      </c>
      <c r="B93" s="7"/>
      <c r="C93" s="2"/>
      <c r="D93" s="3" t="str">
        <f>IF(ISBLANK(C93),"",VLOOKUP(C93,LU_Roster!$A$18:$D$27,LangNum,FALSE))</f>
        <v/>
      </c>
      <c r="E93" s="2"/>
      <c r="F93" s="3" t="str">
        <f>IF(ISBLANK(E93),"",VLOOKUP(E93,LU_Roster!$A$34:$D$36,LangNum,FALSE))</f>
        <v/>
      </c>
      <c r="G93" s="2"/>
      <c r="H93" s="3" t="str">
        <f>IF(ISBLANK(G93),"",VLOOKUP(G93,LU_Roster!$A$43:$D$46,LangNum,FALSE))</f>
        <v/>
      </c>
      <c r="I93" s="7"/>
      <c r="J93" s="2"/>
      <c r="K93" s="3" t="str">
        <f>IF(ISBLANK(J93),"",VLOOKUP(J93,LU_Roster!$A$54:$D$58,LangNum,FALSE))</f>
        <v/>
      </c>
      <c r="L93" s="2"/>
      <c r="M93" s="3" t="str">
        <f>IF(ISBLANK(L93),"",VLOOKUP(L93,LU_Roster!$A$65:$D$67,LangNum,FALSE))</f>
        <v/>
      </c>
      <c r="N93" s="8" t="str">
        <f>IF($L93=1, COUNTIF($L$22:$L93, 1), "")</f>
        <v/>
      </c>
      <c r="O93" s="6" t="s">
        <v>1826</v>
      </c>
      <c r="P93" s="9" t="str">
        <f t="shared" si="11"/>
        <v/>
      </c>
      <c r="Q93" s="9" t="str">
        <f t="shared" si="12"/>
        <v/>
      </c>
      <c r="R93" s="9" t="str">
        <f t="shared" si="13"/>
        <v/>
      </c>
      <c r="S93" s="9" t="str">
        <f t="shared" si="14"/>
        <v/>
      </c>
      <c r="T93" s="10">
        <f t="shared" si="9"/>
        <v>45915</v>
      </c>
      <c r="U93" s="9" t="str">
        <f t="shared" si="15"/>
        <v/>
      </c>
      <c r="V93" s="9" t="str">
        <f t="shared" si="16"/>
        <v/>
      </c>
      <c r="W93" s="1" t="str">
        <f t="shared" si="10"/>
        <v/>
      </c>
    </row>
    <row r="94" spans="1:23">
      <c r="A94" s="6" t="s">
        <v>127</v>
      </c>
      <c r="B94" s="7"/>
      <c r="C94" s="2"/>
      <c r="D94" s="3" t="str">
        <f>IF(ISBLANK(C94),"",VLOOKUP(C94,LU_Roster!$A$18:$D$27,LangNum,FALSE))</f>
        <v/>
      </c>
      <c r="E94" s="2"/>
      <c r="F94" s="3" t="str">
        <f>IF(ISBLANK(E94),"",VLOOKUP(E94,LU_Roster!$A$34:$D$36,LangNum,FALSE))</f>
        <v/>
      </c>
      <c r="G94" s="2"/>
      <c r="H94" s="3" t="str">
        <f>IF(ISBLANK(G94),"",VLOOKUP(G94,LU_Roster!$A$43:$D$46,LangNum,FALSE))</f>
        <v/>
      </c>
      <c r="I94" s="7"/>
      <c r="J94" s="2"/>
      <c r="K94" s="3" t="str">
        <f>IF(ISBLANK(J94),"",VLOOKUP(J94,LU_Roster!$A$54:$D$58,LangNum,FALSE))</f>
        <v/>
      </c>
      <c r="L94" s="2"/>
      <c r="M94" s="3" t="str">
        <f>IF(ISBLANK(L94),"",VLOOKUP(L94,LU_Roster!$A$65:$D$67,LangNum,FALSE))</f>
        <v/>
      </c>
      <c r="N94" s="8" t="str">
        <f>IF($L94=1, COUNTIF($L$22:$L94, 1), "")</f>
        <v/>
      </c>
      <c r="O94" s="6" t="s">
        <v>1826</v>
      </c>
      <c r="P94" s="9" t="str">
        <f t="shared" si="11"/>
        <v/>
      </c>
      <c r="Q94" s="9" t="str">
        <f t="shared" si="12"/>
        <v/>
      </c>
      <c r="R94" s="9" t="str">
        <f t="shared" si="13"/>
        <v/>
      </c>
      <c r="S94" s="9" t="str">
        <f t="shared" si="14"/>
        <v/>
      </c>
      <c r="T94" s="10">
        <f t="shared" si="9"/>
        <v>45915</v>
      </c>
      <c r="U94" s="9" t="str">
        <f t="shared" si="15"/>
        <v/>
      </c>
      <c r="V94" s="9" t="str">
        <f t="shared" si="16"/>
        <v/>
      </c>
      <c r="W94" s="1" t="str">
        <f t="shared" si="10"/>
        <v/>
      </c>
    </row>
    <row r="95" spans="1:23">
      <c r="A95" s="6" t="s">
        <v>128</v>
      </c>
      <c r="B95" s="7"/>
      <c r="C95" s="2"/>
      <c r="D95" s="3" t="str">
        <f>IF(ISBLANK(C95),"",VLOOKUP(C95,LU_Roster!$A$18:$D$27,LangNum,FALSE))</f>
        <v/>
      </c>
      <c r="E95" s="2"/>
      <c r="F95" s="3" t="str">
        <f>IF(ISBLANK(E95),"",VLOOKUP(E95,LU_Roster!$A$34:$D$36,LangNum,FALSE))</f>
        <v/>
      </c>
      <c r="G95" s="2"/>
      <c r="H95" s="3" t="str">
        <f>IF(ISBLANK(G95),"",VLOOKUP(G95,LU_Roster!$A$43:$D$46,LangNum,FALSE))</f>
        <v/>
      </c>
      <c r="I95" s="7"/>
      <c r="J95" s="2"/>
      <c r="K95" s="3" t="str">
        <f>IF(ISBLANK(J95),"",VLOOKUP(J95,LU_Roster!$A$54:$D$58,LangNum,FALSE))</f>
        <v/>
      </c>
      <c r="L95" s="2"/>
      <c r="M95" s="3" t="str">
        <f>IF(ISBLANK(L95),"",VLOOKUP(L95,LU_Roster!$A$65:$D$67,LangNum,FALSE))</f>
        <v/>
      </c>
      <c r="N95" s="8" t="str">
        <f>IF($L95=1, COUNTIF($L$22:$L95, 1), "")</f>
        <v/>
      </c>
      <c r="O95" s="6" t="s">
        <v>1826</v>
      </c>
      <c r="P95" s="9" t="str">
        <f t="shared" si="11"/>
        <v/>
      </c>
      <c r="Q95" s="9" t="str">
        <f t="shared" si="12"/>
        <v/>
      </c>
      <c r="R95" s="9" t="str">
        <f t="shared" si="13"/>
        <v/>
      </c>
      <c r="S95" s="9" t="str">
        <f t="shared" si="14"/>
        <v/>
      </c>
      <c r="T95" s="10">
        <f t="shared" si="9"/>
        <v>45915</v>
      </c>
      <c r="U95" s="9" t="str">
        <f t="shared" si="15"/>
        <v/>
      </c>
      <c r="V95" s="9" t="str">
        <f t="shared" si="16"/>
        <v/>
      </c>
      <c r="W95" s="1" t="str">
        <f t="shared" si="10"/>
        <v/>
      </c>
    </row>
    <row r="96" spans="1:23">
      <c r="A96" s="6" t="s">
        <v>129</v>
      </c>
      <c r="B96" s="7"/>
      <c r="C96" s="2"/>
      <c r="D96" s="3" t="str">
        <f>IF(ISBLANK(C96),"",VLOOKUP(C96,LU_Roster!$A$18:$D$27,LangNum,FALSE))</f>
        <v/>
      </c>
      <c r="E96" s="2"/>
      <c r="F96" s="3" t="str">
        <f>IF(ISBLANK(E96),"",VLOOKUP(E96,LU_Roster!$A$34:$D$36,LangNum,FALSE))</f>
        <v/>
      </c>
      <c r="G96" s="2"/>
      <c r="H96" s="3" t="str">
        <f>IF(ISBLANK(G96),"",VLOOKUP(G96,LU_Roster!$A$43:$D$46,LangNum,FALSE))</f>
        <v/>
      </c>
      <c r="I96" s="7"/>
      <c r="J96" s="2"/>
      <c r="K96" s="3" t="str">
        <f>IF(ISBLANK(J96),"",VLOOKUP(J96,LU_Roster!$A$54:$D$58,LangNum,FALSE))</f>
        <v/>
      </c>
      <c r="L96" s="2"/>
      <c r="M96" s="3" t="str">
        <f>IF(ISBLANK(L96),"",VLOOKUP(L96,LU_Roster!$A$65:$D$67,LangNum,FALSE))</f>
        <v/>
      </c>
      <c r="N96" s="8" t="str">
        <f>IF($L96=1, COUNTIF($L$22:$L96, 1), "")</f>
        <v/>
      </c>
      <c r="O96" s="6" t="s">
        <v>1826</v>
      </c>
      <c r="P96" s="9" t="str">
        <f t="shared" si="11"/>
        <v/>
      </c>
      <c r="Q96" s="9" t="str">
        <f t="shared" si="12"/>
        <v/>
      </c>
      <c r="R96" s="9" t="str">
        <f t="shared" si="13"/>
        <v/>
      </c>
      <c r="S96" s="9" t="str">
        <f t="shared" si="14"/>
        <v/>
      </c>
      <c r="T96" s="10">
        <f t="shared" si="9"/>
        <v>45915</v>
      </c>
      <c r="U96" s="9" t="str">
        <f t="shared" si="15"/>
        <v/>
      </c>
      <c r="V96" s="9" t="str">
        <f t="shared" si="16"/>
        <v/>
      </c>
      <c r="W96" s="1" t="str">
        <f t="shared" si="10"/>
        <v/>
      </c>
    </row>
    <row r="97" spans="1:23">
      <c r="A97" s="6" t="s">
        <v>130</v>
      </c>
      <c r="B97" s="7"/>
      <c r="C97" s="2"/>
      <c r="D97" s="3" t="str">
        <f>IF(ISBLANK(C97),"",VLOOKUP(C97,LU_Roster!$A$18:$D$27,LangNum,FALSE))</f>
        <v/>
      </c>
      <c r="E97" s="2"/>
      <c r="F97" s="3" t="str">
        <f>IF(ISBLANK(E97),"",VLOOKUP(E97,LU_Roster!$A$34:$D$36,LangNum,FALSE))</f>
        <v/>
      </c>
      <c r="G97" s="2"/>
      <c r="H97" s="3" t="str">
        <f>IF(ISBLANK(G97),"",VLOOKUP(G97,LU_Roster!$A$43:$D$46,LangNum,FALSE))</f>
        <v/>
      </c>
      <c r="I97" s="7"/>
      <c r="J97" s="2"/>
      <c r="K97" s="3" t="str">
        <f>IF(ISBLANK(J97),"",VLOOKUP(J97,LU_Roster!$A$54:$D$58,LangNum,FALSE))</f>
        <v/>
      </c>
      <c r="L97" s="2"/>
      <c r="M97" s="3" t="str">
        <f>IF(ISBLANK(L97),"",VLOOKUP(L97,LU_Roster!$A$65:$D$67,LangNum,FALSE))</f>
        <v/>
      </c>
      <c r="N97" s="8" t="str">
        <f>IF($L97=1, COUNTIF($L$22:$L97, 1), "")</f>
        <v/>
      </c>
      <c r="O97" s="6" t="s">
        <v>1826</v>
      </c>
      <c r="P97" s="9" t="str">
        <f t="shared" si="11"/>
        <v/>
      </c>
      <c r="Q97" s="9" t="str">
        <f t="shared" si="12"/>
        <v/>
      </c>
      <c r="R97" s="9" t="str">
        <f t="shared" si="13"/>
        <v/>
      </c>
      <c r="S97" s="9" t="str">
        <f t="shared" si="14"/>
        <v/>
      </c>
      <c r="T97" s="10">
        <f t="shared" si="9"/>
        <v>45915</v>
      </c>
      <c r="U97" s="9" t="str">
        <f t="shared" si="15"/>
        <v/>
      </c>
      <c r="V97" s="9" t="str">
        <f t="shared" si="16"/>
        <v/>
      </c>
      <c r="W97" s="1" t="str">
        <f t="shared" si="10"/>
        <v/>
      </c>
    </row>
    <row r="98" spans="1:23">
      <c r="A98" s="6" t="s">
        <v>131</v>
      </c>
      <c r="B98" s="7"/>
      <c r="C98" s="2"/>
      <c r="D98" s="3" t="str">
        <f>IF(ISBLANK(C98),"",VLOOKUP(C98,LU_Roster!$A$18:$D$27,LangNum,FALSE))</f>
        <v/>
      </c>
      <c r="E98" s="2"/>
      <c r="F98" s="3" t="str">
        <f>IF(ISBLANK(E98),"",VLOOKUP(E98,LU_Roster!$A$34:$D$36,LangNum,FALSE))</f>
        <v/>
      </c>
      <c r="G98" s="2"/>
      <c r="H98" s="3" t="str">
        <f>IF(ISBLANK(G98),"",VLOOKUP(G98,LU_Roster!$A$43:$D$46,LangNum,FALSE))</f>
        <v/>
      </c>
      <c r="I98" s="7"/>
      <c r="J98" s="2"/>
      <c r="K98" s="3" t="str">
        <f>IF(ISBLANK(J98),"",VLOOKUP(J98,LU_Roster!$A$54:$D$58,LangNum,FALSE))</f>
        <v/>
      </c>
      <c r="L98" s="2"/>
      <c r="M98" s="3" t="str">
        <f>IF(ISBLANK(L98),"",VLOOKUP(L98,LU_Roster!$A$65:$D$67,LangNum,FALSE))</f>
        <v/>
      </c>
      <c r="N98" s="8" t="str">
        <f>IF($L98=1, COUNTIF($L$22:$L98, 1), "")</f>
        <v/>
      </c>
      <c r="O98" s="6" t="s">
        <v>1826</v>
      </c>
      <c r="P98" s="9" t="str">
        <f t="shared" si="11"/>
        <v/>
      </c>
      <c r="Q98" s="9" t="str">
        <f t="shared" si="12"/>
        <v/>
      </c>
      <c r="R98" s="9" t="str">
        <f t="shared" si="13"/>
        <v/>
      </c>
      <c r="S98" s="9" t="str">
        <f t="shared" si="14"/>
        <v/>
      </c>
      <c r="T98" s="10">
        <f t="shared" si="9"/>
        <v>45915</v>
      </c>
      <c r="U98" s="9" t="str">
        <f t="shared" si="15"/>
        <v/>
      </c>
      <c r="V98" s="9" t="str">
        <f t="shared" si="16"/>
        <v/>
      </c>
      <c r="W98" s="1" t="str">
        <f t="shared" si="10"/>
        <v/>
      </c>
    </row>
    <row r="99" spans="1:23">
      <c r="A99" s="6" t="s">
        <v>132</v>
      </c>
      <c r="B99" s="7"/>
      <c r="C99" s="2"/>
      <c r="D99" s="3" t="str">
        <f>IF(ISBLANK(C99),"",VLOOKUP(C99,LU_Roster!$A$18:$D$27,LangNum,FALSE))</f>
        <v/>
      </c>
      <c r="E99" s="2"/>
      <c r="F99" s="3" t="str">
        <f>IF(ISBLANK(E99),"",VLOOKUP(E99,LU_Roster!$A$34:$D$36,LangNum,FALSE))</f>
        <v/>
      </c>
      <c r="G99" s="2"/>
      <c r="H99" s="3" t="str">
        <f>IF(ISBLANK(G99),"",VLOOKUP(G99,LU_Roster!$A$43:$D$46,LangNum,FALSE))</f>
        <v/>
      </c>
      <c r="I99" s="7"/>
      <c r="J99" s="2"/>
      <c r="K99" s="3" t="str">
        <f>IF(ISBLANK(J99),"",VLOOKUP(J99,LU_Roster!$A$54:$D$58,LangNum,FALSE))</f>
        <v/>
      </c>
      <c r="L99" s="2"/>
      <c r="M99" s="3" t="str">
        <f>IF(ISBLANK(L99),"",VLOOKUP(L99,LU_Roster!$A$65:$D$67,LangNum,FALSE))</f>
        <v/>
      </c>
      <c r="N99" s="8" t="str">
        <f>IF($L99=1, COUNTIF($L$22:$L99, 1), "")</f>
        <v/>
      </c>
      <c r="O99" s="6" t="s">
        <v>1826</v>
      </c>
      <c r="P99" s="9" t="str">
        <f t="shared" si="11"/>
        <v/>
      </c>
      <c r="Q99" s="9" t="str">
        <f t="shared" si="12"/>
        <v/>
      </c>
      <c r="R99" s="9" t="str">
        <f t="shared" si="13"/>
        <v/>
      </c>
      <c r="S99" s="9" t="str">
        <f t="shared" si="14"/>
        <v/>
      </c>
      <c r="T99" s="10">
        <f t="shared" si="9"/>
        <v>45915</v>
      </c>
      <c r="U99" s="9" t="str">
        <f t="shared" si="15"/>
        <v/>
      </c>
      <c r="V99" s="9" t="str">
        <f t="shared" si="16"/>
        <v/>
      </c>
      <c r="W99" s="1" t="str">
        <f t="shared" si="10"/>
        <v/>
      </c>
    </row>
    <row r="100" spans="1:23">
      <c r="A100" s="6" t="s">
        <v>133</v>
      </c>
      <c r="B100" s="7"/>
      <c r="C100" s="2"/>
      <c r="D100" s="3" t="str">
        <f>IF(ISBLANK(C100),"",VLOOKUP(C100,LU_Roster!$A$18:$D$27,LangNum,FALSE))</f>
        <v/>
      </c>
      <c r="E100" s="2"/>
      <c r="F100" s="3" t="str">
        <f>IF(ISBLANK(E100),"",VLOOKUP(E100,LU_Roster!$A$34:$D$36,LangNum,FALSE))</f>
        <v/>
      </c>
      <c r="G100" s="2"/>
      <c r="H100" s="3" t="str">
        <f>IF(ISBLANK(G100),"",VLOOKUP(G100,LU_Roster!$A$43:$D$46,LangNum,FALSE))</f>
        <v/>
      </c>
      <c r="I100" s="7"/>
      <c r="J100" s="2"/>
      <c r="K100" s="3" t="str">
        <f>IF(ISBLANK(J100),"",VLOOKUP(J100,LU_Roster!$A$54:$D$58,LangNum,FALSE))</f>
        <v/>
      </c>
      <c r="L100" s="2"/>
      <c r="M100" s="3" t="str">
        <f>IF(ISBLANK(L100),"",VLOOKUP(L100,LU_Roster!$A$65:$D$67,LangNum,FALSE))</f>
        <v/>
      </c>
      <c r="N100" s="8" t="str">
        <f>IF($L100=1, COUNTIF($L$22:$L100, 1), "")</f>
        <v/>
      </c>
      <c r="O100" s="6" t="s">
        <v>1826</v>
      </c>
      <c r="P100" s="9" t="str">
        <f t="shared" si="11"/>
        <v/>
      </c>
      <c r="Q100" s="9" t="str">
        <f t="shared" si="12"/>
        <v/>
      </c>
      <c r="R100" s="9" t="str">
        <f t="shared" si="13"/>
        <v/>
      </c>
      <c r="S100" s="9" t="str">
        <f t="shared" si="14"/>
        <v/>
      </c>
      <c r="T100" s="10">
        <f t="shared" si="9"/>
        <v>45915</v>
      </c>
      <c r="U100" s="9" t="str">
        <f t="shared" si="15"/>
        <v/>
      </c>
      <c r="V100" s="9" t="str">
        <f t="shared" si="16"/>
        <v/>
      </c>
      <c r="W100" s="1" t="str">
        <f t="shared" si="10"/>
        <v/>
      </c>
    </row>
    <row r="101" spans="1:23">
      <c r="A101" s="6" t="s">
        <v>134</v>
      </c>
      <c r="B101" s="7"/>
      <c r="C101" s="2"/>
      <c r="D101" s="3" t="str">
        <f>IF(ISBLANK(C101),"",VLOOKUP(C101,LU_Roster!$A$18:$D$27,LangNum,FALSE))</f>
        <v/>
      </c>
      <c r="E101" s="2"/>
      <c r="F101" s="3" t="str">
        <f>IF(ISBLANK(E101),"",VLOOKUP(E101,LU_Roster!$A$34:$D$36,LangNum,FALSE))</f>
        <v/>
      </c>
      <c r="G101" s="2"/>
      <c r="H101" s="3" t="str">
        <f>IF(ISBLANK(G101),"",VLOOKUP(G101,LU_Roster!$A$43:$D$46,LangNum,FALSE))</f>
        <v/>
      </c>
      <c r="I101" s="7"/>
      <c r="J101" s="2"/>
      <c r="K101" s="3" t="str">
        <f>IF(ISBLANK(J101),"",VLOOKUP(J101,LU_Roster!$A$54:$D$58,LangNum,FALSE))</f>
        <v/>
      </c>
      <c r="L101" s="2"/>
      <c r="M101" s="3" t="str">
        <f>IF(ISBLANK(L101),"",VLOOKUP(L101,LU_Roster!$A$65:$D$67,LangNum,FALSE))</f>
        <v/>
      </c>
      <c r="N101" s="8" t="str">
        <f>IF($L101=1, COUNTIF($L$22:$L101, 1), "")</f>
        <v/>
      </c>
      <c r="O101" s="6" t="s">
        <v>1826</v>
      </c>
      <c r="P101" s="9" t="str">
        <f t="shared" si="11"/>
        <v/>
      </c>
      <c r="Q101" s="9" t="str">
        <f t="shared" si="12"/>
        <v/>
      </c>
      <c r="R101" s="9" t="str">
        <f t="shared" si="13"/>
        <v/>
      </c>
      <c r="S101" s="9" t="str">
        <f t="shared" si="14"/>
        <v/>
      </c>
      <c r="T101" s="10">
        <f t="shared" si="9"/>
        <v>45915</v>
      </c>
      <c r="U101" s="9" t="str">
        <f t="shared" si="15"/>
        <v/>
      </c>
      <c r="V101" s="9" t="str">
        <f t="shared" si="16"/>
        <v/>
      </c>
      <c r="W101" s="1" t="str">
        <f t="shared" si="10"/>
        <v/>
      </c>
    </row>
    <row r="102" spans="1:23">
      <c r="A102" s="6" t="s">
        <v>135</v>
      </c>
      <c r="B102" s="7"/>
      <c r="C102" s="2"/>
      <c r="D102" s="3" t="str">
        <f>IF(ISBLANK(C102),"",VLOOKUP(C102,LU_Roster!$A$18:$D$27,LangNum,FALSE))</f>
        <v/>
      </c>
      <c r="E102" s="2"/>
      <c r="F102" s="3" t="str">
        <f>IF(ISBLANK(E102),"",VLOOKUP(E102,LU_Roster!$A$34:$D$36,LangNum,FALSE))</f>
        <v/>
      </c>
      <c r="G102" s="2"/>
      <c r="H102" s="3" t="str">
        <f>IF(ISBLANK(G102),"",VLOOKUP(G102,LU_Roster!$A$43:$D$46,LangNum,FALSE))</f>
        <v/>
      </c>
      <c r="I102" s="7"/>
      <c r="J102" s="2"/>
      <c r="K102" s="3" t="str">
        <f>IF(ISBLANK(J102),"",VLOOKUP(J102,LU_Roster!$A$54:$D$58,LangNum,FALSE))</f>
        <v/>
      </c>
      <c r="L102" s="2"/>
      <c r="M102" s="3" t="str">
        <f>IF(ISBLANK(L102),"",VLOOKUP(L102,LU_Roster!$A$65:$D$67,LangNum,FALSE))</f>
        <v/>
      </c>
      <c r="N102" s="8" t="str">
        <f>IF($L102=1, COUNTIF($L$22:$L102, 1), "")</f>
        <v/>
      </c>
      <c r="O102" s="6" t="s">
        <v>1826</v>
      </c>
      <c r="P102" s="9" t="str">
        <f t="shared" si="11"/>
        <v/>
      </c>
      <c r="Q102" s="9" t="str">
        <f t="shared" si="12"/>
        <v/>
      </c>
      <c r="R102" s="9" t="str">
        <f t="shared" si="13"/>
        <v/>
      </c>
      <c r="S102" s="9" t="str">
        <f t="shared" si="14"/>
        <v/>
      </c>
      <c r="T102" s="10">
        <f t="shared" si="9"/>
        <v>45915</v>
      </c>
      <c r="U102" s="9" t="str">
        <f t="shared" si="15"/>
        <v/>
      </c>
      <c r="V102" s="9" t="str">
        <f t="shared" si="16"/>
        <v/>
      </c>
      <c r="W102" s="1" t="str">
        <f t="shared" si="10"/>
        <v/>
      </c>
    </row>
    <row r="103" spans="1:23">
      <c r="A103" s="6" t="s">
        <v>136</v>
      </c>
      <c r="B103" s="7"/>
      <c r="C103" s="2"/>
      <c r="D103" s="3" t="str">
        <f>IF(ISBLANK(C103),"",VLOOKUP(C103,LU_Roster!$A$18:$D$27,LangNum,FALSE))</f>
        <v/>
      </c>
      <c r="E103" s="2"/>
      <c r="F103" s="3" t="str">
        <f>IF(ISBLANK(E103),"",VLOOKUP(E103,LU_Roster!$A$34:$D$36,LangNum,FALSE))</f>
        <v/>
      </c>
      <c r="G103" s="2"/>
      <c r="H103" s="3" t="str">
        <f>IF(ISBLANK(G103),"",VLOOKUP(G103,LU_Roster!$A$43:$D$46,LangNum,FALSE))</f>
        <v/>
      </c>
      <c r="I103" s="7"/>
      <c r="J103" s="2"/>
      <c r="K103" s="3" t="str">
        <f>IF(ISBLANK(J103),"",VLOOKUP(J103,LU_Roster!$A$54:$D$58,LangNum,FALSE))</f>
        <v/>
      </c>
      <c r="L103" s="2"/>
      <c r="M103" s="3" t="str">
        <f>IF(ISBLANK(L103),"",VLOOKUP(L103,LU_Roster!$A$65:$D$67,LangNum,FALSE))</f>
        <v/>
      </c>
      <c r="N103" s="8" t="str">
        <f>IF($L103=1, COUNTIF($L$22:$L103, 1), "")</f>
        <v/>
      </c>
      <c r="O103" s="6" t="s">
        <v>1826</v>
      </c>
      <c r="P103" s="9" t="str">
        <f t="shared" si="11"/>
        <v/>
      </c>
      <c r="Q103" s="9" t="str">
        <f t="shared" si="12"/>
        <v/>
      </c>
      <c r="R103" s="9" t="str">
        <f t="shared" si="13"/>
        <v/>
      </c>
      <c r="S103" s="9" t="str">
        <f t="shared" si="14"/>
        <v/>
      </c>
      <c r="T103" s="10">
        <f t="shared" si="9"/>
        <v>45915</v>
      </c>
      <c r="U103" s="9" t="str">
        <f t="shared" si="15"/>
        <v/>
      </c>
      <c r="V103" s="9" t="str">
        <f t="shared" si="16"/>
        <v/>
      </c>
      <c r="W103" s="1" t="str">
        <f t="shared" si="10"/>
        <v/>
      </c>
    </row>
    <row r="104" spans="1:23">
      <c r="A104" s="6" t="s">
        <v>137</v>
      </c>
      <c r="B104" s="7"/>
      <c r="C104" s="2"/>
      <c r="D104" s="3" t="str">
        <f>IF(ISBLANK(C104),"",VLOOKUP(C104,LU_Roster!$A$18:$D$27,LangNum,FALSE))</f>
        <v/>
      </c>
      <c r="E104" s="2"/>
      <c r="F104" s="3" t="str">
        <f>IF(ISBLANK(E104),"",VLOOKUP(E104,LU_Roster!$A$34:$D$36,LangNum,FALSE))</f>
        <v/>
      </c>
      <c r="G104" s="2"/>
      <c r="H104" s="3" t="str">
        <f>IF(ISBLANK(G104),"",VLOOKUP(G104,LU_Roster!$A$43:$D$46,LangNum,FALSE))</f>
        <v/>
      </c>
      <c r="I104" s="7"/>
      <c r="J104" s="2"/>
      <c r="K104" s="3" t="str">
        <f>IF(ISBLANK(J104),"",VLOOKUP(J104,LU_Roster!$A$54:$D$58,LangNum,FALSE))</f>
        <v/>
      </c>
      <c r="L104" s="2"/>
      <c r="M104" s="3" t="str">
        <f>IF(ISBLANK(L104),"",VLOOKUP(L104,LU_Roster!$A$65:$D$67,LangNum,FALSE))</f>
        <v/>
      </c>
      <c r="N104" s="8" t="str">
        <f>IF($L104=1, COUNTIF($L$22:$L104, 1), "")</f>
        <v/>
      </c>
      <c r="O104" s="6" t="s">
        <v>1826</v>
      </c>
      <c r="P104" s="9" t="str">
        <f t="shared" si="11"/>
        <v/>
      </c>
      <c r="Q104" s="9" t="str">
        <f t="shared" si="12"/>
        <v/>
      </c>
      <c r="R104" s="9" t="str">
        <f t="shared" si="13"/>
        <v/>
      </c>
      <c r="S104" s="9" t="str">
        <f t="shared" si="14"/>
        <v/>
      </c>
      <c r="T104" s="10">
        <f t="shared" si="9"/>
        <v>45915</v>
      </c>
      <c r="U104" s="9" t="str">
        <f t="shared" si="15"/>
        <v/>
      </c>
      <c r="V104" s="9" t="str">
        <f t="shared" si="16"/>
        <v/>
      </c>
      <c r="W104" s="1" t="str">
        <f t="shared" si="10"/>
        <v/>
      </c>
    </row>
    <row r="105" spans="1:23">
      <c r="A105" s="6" t="s">
        <v>138</v>
      </c>
      <c r="B105" s="7"/>
      <c r="C105" s="2"/>
      <c r="D105" s="3" t="str">
        <f>IF(ISBLANK(C105),"",VLOOKUP(C105,LU_Roster!$A$18:$D$27,LangNum,FALSE))</f>
        <v/>
      </c>
      <c r="E105" s="2"/>
      <c r="F105" s="3" t="str">
        <f>IF(ISBLANK(E105),"",VLOOKUP(E105,LU_Roster!$A$34:$D$36,LangNum,FALSE))</f>
        <v/>
      </c>
      <c r="G105" s="2"/>
      <c r="H105" s="3" t="str">
        <f>IF(ISBLANK(G105),"",VLOOKUP(G105,LU_Roster!$A$43:$D$46,LangNum,FALSE))</f>
        <v/>
      </c>
      <c r="I105" s="7"/>
      <c r="J105" s="2"/>
      <c r="K105" s="3" t="str">
        <f>IF(ISBLANK(J105),"",VLOOKUP(J105,LU_Roster!$A$54:$D$58,LangNum,FALSE))</f>
        <v/>
      </c>
      <c r="L105" s="2"/>
      <c r="M105" s="3" t="str">
        <f>IF(ISBLANK(L105),"",VLOOKUP(L105,LU_Roster!$A$65:$D$67,LangNum,FALSE))</f>
        <v/>
      </c>
      <c r="N105" s="8" t="str">
        <f>IF($L105=1, COUNTIF($L$22:$L105, 1), "")</f>
        <v/>
      </c>
      <c r="O105" s="6" t="s">
        <v>1826</v>
      </c>
      <c r="P105" s="9" t="str">
        <f t="shared" si="11"/>
        <v/>
      </c>
      <c r="Q105" s="9" t="str">
        <f t="shared" si="12"/>
        <v/>
      </c>
      <c r="R105" s="9" t="str">
        <f t="shared" si="13"/>
        <v/>
      </c>
      <c r="S105" s="9" t="str">
        <f t="shared" si="14"/>
        <v/>
      </c>
      <c r="T105" s="10">
        <f t="shared" si="9"/>
        <v>45915</v>
      </c>
      <c r="U105" s="9" t="str">
        <f t="shared" si="15"/>
        <v/>
      </c>
      <c r="V105" s="9" t="str">
        <f t="shared" si="16"/>
        <v/>
      </c>
      <c r="W105" s="1" t="str">
        <f t="shared" si="10"/>
        <v/>
      </c>
    </row>
    <row r="106" spans="1:23">
      <c r="A106" s="6" t="s">
        <v>139</v>
      </c>
      <c r="B106" s="7"/>
      <c r="C106" s="2"/>
      <c r="D106" s="3" t="str">
        <f>IF(ISBLANK(C106),"",VLOOKUP(C106,LU_Roster!$A$18:$D$27,LangNum,FALSE))</f>
        <v/>
      </c>
      <c r="E106" s="2"/>
      <c r="F106" s="3" t="str">
        <f>IF(ISBLANK(E106),"",VLOOKUP(E106,LU_Roster!$A$34:$D$36,LangNum,FALSE))</f>
        <v/>
      </c>
      <c r="G106" s="2"/>
      <c r="H106" s="3" t="str">
        <f>IF(ISBLANK(G106),"",VLOOKUP(G106,LU_Roster!$A$43:$D$46,LangNum,FALSE))</f>
        <v/>
      </c>
      <c r="I106" s="7"/>
      <c r="J106" s="2"/>
      <c r="K106" s="3" t="str">
        <f>IF(ISBLANK(J106),"",VLOOKUP(J106,LU_Roster!$A$54:$D$58,LangNum,FALSE))</f>
        <v/>
      </c>
      <c r="L106" s="2"/>
      <c r="M106" s="3" t="str">
        <f>IF(ISBLANK(L106),"",VLOOKUP(L106,LU_Roster!$A$65:$D$67,LangNum,FALSE))</f>
        <v/>
      </c>
      <c r="N106" s="8" t="str">
        <f>IF($L106=1, COUNTIF($L$22:$L106, 1), "")</f>
        <v/>
      </c>
      <c r="O106" s="6" t="s">
        <v>1826</v>
      </c>
      <c r="P106" s="9" t="str">
        <f t="shared" si="11"/>
        <v/>
      </c>
      <c r="Q106" s="9" t="str">
        <f t="shared" si="12"/>
        <v/>
      </c>
      <c r="R106" s="9" t="str">
        <f t="shared" si="13"/>
        <v/>
      </c>
      <c r="S106" s="9" t="str">
        <f t="shared" si="14"/>
        <v/>
      </c>
      <c r="T106" s="10">
        <f t="shared" si="9"/>
        <v>45915</v>
      </c>
      <c r="U106" s="9" t="str">
        <f t="shared" si="15"/>
        <v/>
      </c>
      <c r="V106" s="9" t="str">
        <f t="shared" si="16"/>
        <v/>
      </c>
      <c r="W106" s="1" t="str">
        <f t="shared" si="10"/>
        <v/>
      </c>
    </row>
    <row r="107" spans="1:23">
      <c r="A107" s="6" t="s">
        <v>140</v>
      </c>
      <c r="B107" s="7"/>
      <c r="C107" s="2"/>
      <c r="D107" s="3" t="str">
        <f>IF(ISBLANK(C107),"",VLOOKUP(C107,LU_Roster!$A$18:$D$27,LangNum,FALSE))</f>
        <v/>
      </c>
      <c r="E107" s="2"/>
      <c r="F107" s="3" t="str">
        <f>IF(ISBLANK(E107),"",VLOOKUP(E107,LU_Roster!$A$34:$D$36,LangNum,FALSE))</f>
        <v/>
      </c>
      <c r="G107" s="2"/>
      <c r="H107" s="3" t="str">
        <f>IF(ISBLANK(G107),"",VLOOKUP(G107,LU_Roster!$A$43:$D$46,LangNum,FALSE))</f>
        <v/>
      </c>
      <c r="I107" s="7"/>
      <c r="J107" s="2"/>
      <c r="K107" s="3" t="str">
        <f>IF(ISBLANK(J107),"",VLOOKUP(J107,LU_Roster!$A$54:$D$58,LangNum,FALSE))</f>
        <v/>
      </c>
      <c r="L107" s="2"/>
      <c r="M107" s="3" t="str">
        <f>IF(ISBLANK(L107),"",VLOOKUP(L107,LU_Roster!$A$65:$D$67,LangNum,FALSE))</f>
        <v/>
      </c>
      <c r="N107" s="8" t="str">
        <f>IF($L107=1, COUNTIF($L$22:$L107, 1), "")</f>
        <v/>
      </c>
      <c r="O107" s="6" t="s">
        <v>1826</v>
      </c>
      <c r="P107" s="9" t="str">
        <f t="shared" si="11"/>
        <v/>
      </c>
      <c r="Q107" s="9" t="str">
        <f t="shared" si="12"/>
        <v/>
      </c>
      <c r="R107" s="9" t="str">
        <f t="shared" si="13"/>
        <v/>
      </c>
      <c r="S107" s="9" t="str">
        <f t="shared" si="14"/>
        <v/>
      </c>
      <c r="T107" s="10">
        <f t="shared" si="9"/>
        <v>45915</v>
      </c>
      <c r="U107" s="9" t="str">
        <f t="shared" si="15"/>
        <v/>
      </c>
      <c r="V107" s="9" t="str">
        <f t="shared" si="16"/>
        <v/>
      </c>
      <c r="W107" s="1" t="str">
        <f t="shared" si="10"/>
        <v/>
      </c>
    </row>
    <row r="108" spans="1:23">
      <c r="A108" s="6" t="s">
        <v>141</v>
      </c>
      <c r="B108" s="7"/>
      <c r="C108" s="2"/>
      <c r="D108" s="3" t="str">
        <f>IF(ISBLANK(C108),"",VLOOKUP(C108,LU_Roster!$A$18:$D$27,LangNum,FALSE))</f>
        <v/>
      </c>
      <c r="E108" s="2"/>
      <c r="F108" s="3" t="str">
        <f>IF(ISBLANK(E108),"",VLOOKUP(E108,LU_Roster!$A$34:$D$36,LangNum,FALSE))</f>
        <v/>
      </c>
      <c r="G108" s="2"/>
      <c r="H108" s="3" t="str">
        <f>IF(ISBLANK(G108),"",VLOOKUP(G108,LU_Roster!$A$43:$D$46,LangNum,FALSE))</f>
        <v/>
      </c>
      <c r="I108" s="7"/>
      <c r="J108" s="2"/>
      <c r="K108" s="3" t="str">
        <f>IF(ISBLANK(J108),"",VLOOKUP(J108,LU_Roster!$A$54:$D$58,LangNum,FALSE))</f>
        <v/>
      </c>
      <c r="L108" s="2"/>
      <c r="M108" s="3" t="str">
        <f>IF(ISBLANK(L108),"",VLOOKUP(L108,LU_Roster!$A$65:$D$67,LangNum,FALSE))</f>
        <v/>
      </c>
      <c r="N108" s="8" t="str">
        <f>IF($L108=1, COUNTIF($L$22:$L108, 1), "")</f>
        <v/>
      </c>
      <c r="O108" s="6" t="s">
        <v>1826</v>
      </c>
      <c r="P108" s="9" t="str">
        <f t="shared" si="11"/>
        <v/>
      </c>
      <c r="Q108" s="9" t="str">
        <f t="shared" si="12"/>
        <v/>
      </c>
      <c r="R108" s="9" t="str">
        <f t="shared" si="13"/>
        <v/>
      </c>
      <c r="S108" s="9" t="str">
        <f t="shared" si="14"/>
        <v/>
      </c>
      <c r="T108" s="10">
        <f t="shared" si="9"/>
        <v>45915</v>
      </c>
      <c r="U108" s="9" t="str">
        <f t="shared" si="15"/>
        <v/>
      </c>
      <c r="V108" s="9" t="str">
        <f t="shared" si="16"/>
        <v/>
      </c>
      <c r="W108" s="1" t="str">
        <f t="shared" si="10"/>
        <v/>
      </c>
    </row>
    <row r="109" spans="1:23">
      <c r="A109" s="6" t="s">
        <v>142</v>
      </c>
      <c r="B109" s="7"/>
      <c r="C109" s="2"/>
      <c r="D109" s="3" t="str">
        <f>IF(ISBLANK(C109),"",VLOOKUP(C109,LU_Roster!$A$18:$D$27,LangNum,FALSE))</f>
        <v/>
      </c>
      <c r="E109" s="2"/>
      <c r="F109" s="3" t="str">
        <f>IF(ISBLANK(E109),"",VLOOKUP(E109,LU_Roster!$A$34:$D$36,LangNum,FALSE))</f>
        <v/>
      </c>
      <c r="G109" s="2"/>
      <c r="H109" s="3" t="str">
        <f>IF(ISBLANK(G109),"",VLOOKUP(G109,LU_Roster!$A$43:$D$46,LangNum,FALSE))</f>
        <v/>
      </c>
      <c r="I109" s="7"/>
      <c r="J109" s="2"/>
      <c r="K109" s="3" t="str">
        <f>IF(ISBLANK(J109),"",VLOOKUP(J109,LU_Roster!$A$54:$D$58,LangNum,FALSE))</f>
        <v/>
      </c>
      <c r="L109" s="2"/>
      <c r="M109" s="3" t="str">
        <f>IF(ISBLANK(L109),"",VLOOKUP(L109,LU_Roster!$A$65:$D$67,LangNum,FALSE))</f>
        <v/>
      </c>
      <c r="N109" s="8" t="str">
        <f>IF($L109=1, COUNTIF($L$22:$L109, 1), "")</f>
        <v/>
      </c>
      <c r="O109" s="6" t="s">
        <v>1826</v>
      </c>
      <c r="P109" s="9" t="str">
        <f t="shared" si="11"/>
        <v/>
      </c>
      <c r="Q109" s="9" t="str">
        <f t="shared" si="12"/>
        <v/>
      </c>
      <c r="R109" s="9" t="str">
        <f t="shared" si="13"/>
        <v/>
      </c>
      <c r="S109" s="9" t="str">
        <f t="shared" si="14"/>
        <v/>
      </c>
      <c r="T109" s="10">
        <f t="shared" si="9"/>
        <v>45915</v>
      </c>
      <c r="U109" s="9" t="str">
        <f t="shared" si="15"/>
        <v/>
      </c>
      <c r="V109" s="9" t="str">
        <f t="shared" si="16"/>
        <v/>
      </c>
      <c r="W109" s="1" t="str">
        <f t="shared" si="10"/>
        <v/>
      </c>
    </row>
    <row r="110" spans="1:23">
      <c r="A110" s="6" t="s">
        <v>143</v>
      </c>
      <c r="B110" s="7"/>
      <c r="C110" s="2"/>
      <c r="D110" s="3" t="str">
        <f>IF(ISBLANK(C110),"",VLOOKUP(C110,LU_Roster!$A$18:$D$27,LangNum,FALSE))</f>
        <v/>
      </c>
      <c r="E110" s="2"/>
      <c r="F110" s="3" t="str">
        <f>IF(ISBLANK(E110),"",VLOOKUP(E110,LU_Roster!$A$34:$D$36,LangNum,FALSE))</f>
        <v/>
      </c>
      <c r="G110" s="2"/>
      <c r="H110" s="3" t="str">
        <f>IF(ISBLANK(G110),"",VLOOKUP(G110,LU_Roster!$A$43:$D$46,LangNum,FALSE))</f>
        <v/>
      </c>
      <c r="I110" s="7"/>
      <c r="J110" s="2"/>
      <c r="K110" s="3" t="str">
        <f>IF(ISBLANK(J110),"",VLOOKUP(J110,LU_Roster!$A$54:$D$58,LangNum,FALSE))</f>
        <v/>
      </c>
      <c r="L110" s="2"/>
      <c r="M110" s="3" t="str">
        <f>IF(ISBLANK(L110),"",VLOOKUP(L110,LU_Roster!$A$65:$D$67,LangNum,FALSE))</f>
        <v/>
      </c>
      <c r="N110" s="8" t="str">
        <f>IF($L110=1, COUNTIF($L$22:$L110, 1), "")</f>
        <v/>
      </c>
      <c r="O110" s="6" t="s">
        <v>1826</v>
      </c>
      <c r="P110" s="9" t="str">
        <f t="shared" si="11"/>
        <v/>
      </c>
      <c r="Q110" s="9" t="str">
        <f t="shared" si="12"/>
        <v/>
      </c>
      <c r="R110" s="9" t="str">
        <f t="shared" si="13"/>
        <v/>
      </c>
      <c r="S110" s="9" t="str">
        <f t="shared" si="14"/>
        <v/>
      </c>
      <c r="T110" s="10">
        <f t="shared" si="9"/>
        <v>45915</v>
      </c>
      <c r="U110" s="9" t="str">
        <f t="shared" si="15"/>
        <v/>
      </c>
      <c r="V110" s="9" t="str">
        <f t="shared" si="16"/>
        <v/>
      </c>
      <c r="W110" s="1" t="str">
        <f t="shared" si="10"/>
        <v/>
      </c>
    </row>
    <row r="111" spans="1:23">
      <c r="A111" s="6" t="s">
        <v>144</v>
      </c>
      <c r="B111" s="7"/>
      <c r="C111" s="2"/>
      <c r="D111" s="3" t="str">
        <f>IF(ISBLANK(C111),"",VLOOKUP(C111,LU_Roster!$A$18:$D$27,LangNum,FALSE))</f>
        <v/>
      </c>
      <c r="E111" s="2"/>
      <c r="F111" s="3" t="str">
        <f>IF(ISBLANK(E111),"",VLOOKUP(E111,LU_Roster!$A$34:$D$36,LangNum,FALSE))</f>
        <v/>
      </c>
      <c r="G111" s="2"/>
      <c r="H111" s="3" t="str">
        <f>IF(ISBLANK(G111),"",VLOOKUP(G111,LU_Roster!$A$43:$D$46,LangNum,FALSE))</f>
        <v/>
      </c>
      <c r="I111" s="7"/>
      <c r="J111" s="2"/>
      <c r="K111" s="3" t="str">
        <f>IF(ISBLANK(J111),"",VLOOKUP(J111,LU_Roster!$A$54:$D$58,LangNum,FALSE))</f>
        <v/>
      </c>
      <c r="L111" s="2"/>
      <c r="M111" s="3" t="str">
        <f>IF(ISBLANK(L111),"",VLOOKUP(L111,LU_Roster!$A$65:$D$67,LangNum,FALSE))</f>
        <v/>
      </c>
      <c r="N111" s="8" t="str">
        <f>IF($L111=1, COUNTIF($L$22:$L111, 1), "")</f>
        <v/>
      </c>
      <c r="O111" s="6" t="s">
        <v>1826</v>
      </c>
      <c r="P111" s="9" t="str">
        <f t="shared" si="11"/>
        <v/>
      </c>
      <c r="Q111" s="9" t="str">
        <f t="shared" si="12"/>
        <v/>
      </c>
      <c r="R111" s="9" t="str">
        <f t="shared" si="13"/>
        <v/>
      </c>
      <c r="S111" s="9" t="str">
        <f t="shared" si="14"/>
        <v/>
      </c>
      <c r="T111" s="10">
        <f t="shared" si="9"/>
        <v>45915</v>
      </c>
      <c r="U111" s="9" t="str">
        <f t="shared" si="15"/>
        <v/>
      </c>
      <c r="V111" s="9" t="str">
        <f t="shared" si="16"/>
        <v/>
      </c>
      <c r="W111" s="1" t="str">
        <f t="shared" si="10"/>
        <v/>
      </c>
    </row>
  </sheetData>
  <sheetProtection sort="0" autoFilter="0" pivotTables="0"/>
  <phoneticPr fontId="2" type="noConversion"/>
  <dataValidations count="4">
    <dataValidation type="date" allowBlank="1" showInputMessage="1" showErrorMessage="1" sqref="D2:D8 I22:I111" xr:uid="{BBF63AA6-4A14-4F76-9934-E455FFC82429}">
      <formula1>36526</formula1>
      <formula2>47848</formula2>
    </dataValidation>
    <dataValidation type="custom" allowBlank="1" showInputMessage="1" showErrorMessage="1" sqref="A22" xr:uid="{EE918913-C8C6-46C4-A0F9-A6BC71D4F2FE}">
      <formula1>OR(A2="", COUNTIF($A:$A, A2)=1)</formula1>
    </dataValidation>
    <dataValidation type="custom" allowBlank="1" showInputMessage="1" showErrorMessage="1" sqref="A23:A29" xr:uid="{41CB6587-C1B6-4408-8E32-D79465CAAA07}">
      <formula1>OR(A9="", COUNTIF($A:$A, A9)=1)</formula1>
    </dataValidation>
    <dataValidation type="custom" allowBlank="1" showInputMessage="1" showErrorMessage="1" sqref="A30:A111" xr:uid="{9796CD85-97DE-456F-A042-40D2E6556B22}">
      <formula1>OR(A21="", COUNTIF($A:$A, A21)=1)</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5">
        <x14:dataValidation type="list" allowBlank="1" showInputMessage="1" showErrorMessage="1" xr:uid="{6605136E-EDEC-497F-BC20-AA601D4BB4CF}">
          <x14:formula1>
            <xm:f>LU_Roster!$A$65:$A$67</xm:f>
          </x14:formula1>
          <xm:sqref>L22:L111</xm:sqref>
        </x14:dataValidation>
        <x14:dataValidation type="list" allowBlank="1" showInputMessage="1" showErrorMessage="1" xr:uid="{BC3C42B7-1186-4806-9444-26BD957486A2}">
          <x14:formula1>
            <xm:f>LU_Roster!$A$18:$A$27</xm:f>
          </x14:formula1>
          <xm:sqref>C22:C111</xm:sqref>
        </x14:dataValidation>
        <x14:dataValidation type="list" allowBlank="1" showInputMessage="1" showErrorMessage="1" xr:uid="{858BEB66-E981-49E3-B00E-3738CB9E1EE3}">
          <x14:formula1>
            <xm:f>LU_Roster!A$54:A$58</xm:f>
          </x14:formula1>
          <xm:sqref>J22:J111</xm:sqref>
        </x14:dataValidation>
        <x14:dataValidation type="list" allowBlank="1" showInputMessage="1" showErrorMessage="1" xr:uid="{10AA6A3D-0F36-4366-B312-603779E24F93}">
          <x14:formula1>
            <xm:f>LU_Roster!A$34:A$36</xm:f>
          </x14:formula1>
          <xm:sqref>E22:E111</xm:sqref>
        </x14:dataValidation>
        <x14:dataValidation type="list" allowBlank="1" showInputMessage="1" showErrorMessage="1" xr:uid="{EE1ADC4F-9446-42B0-82BB-1DE13363294F}">
          <x14:formula1>
            <xm:f>LU_Roster!A$43:A$46</xm:f>
          </x14:formula1>
          <xm:sqref>G22:G111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230E8-4AD0-46E9-B9CD-69DC04CB1F16}">
  <sheetPr codeName="Sheet3"/>
  <dimension ref="A2:AR101"/>
  <sheetViews>
    <sheetView zoomScale="70" zoomScaleNormal="70" workbookViewId="0">
      <selection activeCell="T15" sqref="T15"/>
    </sheetView>
  </sheetViews>
  <sheetFormatPr defaultColWidth="8.88671875" defaultRowHeight="14.4"/>
  <cols>
    <col min="1" max="2" width="8.88671875" style="1"/>
    <col min="3" max="3" width="9.6640625" style="1" customWidth="1"/>
    <col min="4" max="4" width="22.33203125" style="1" customWidth="1"/>
    <col min="5" max="5" width="7.5546875" style="1" customWidth="1"/>
    <col min="6" max="6" width="25.5546875" style="1" customWidth="1"/>
    <col min="7" max="7" width="8.5546875" style="1" customWidth="1"/>
    <col min="8" max="8" width="25.5546875" style="1" customWidth="1"/>
    <col min="9" max="9" width="9.33203125" style="1" customWidth="1"/>
    <col min="10" max="10" width="25.5546875" style="1" customWidth="1"/>
    <col min="11" max="11" width="11.33203125" style="1" customWidth="1"/>
    <col min="12" max="12" width="25.5546875" style="1" customWidth="1"/>
    <col min="13" max="13" width="11.6640625" style="1" customWidth="1"/>
    <col min="14" max="14" width="25.5546875" style="1" customWidth="1"/>
    <col min="15" max="15" width="10.6640625" style="1" customWidth="1"/>
    <col min="16" max="16" width="25.5546875" style="1" customWidth="1"/>
    <col min="17" max="17" width="13.44140625" style="1" customWidth="1"/>
    <col min="18" max="18" width="25.5546875" style="1" customWidth="1"/>
    <col min="19" max="19" width="13.33203125" style="1" customWidth="1"/>
    <col min="20" max="20" width="25.5546875" style="1" customWidth="1"/>
    <col min="21" max="22" width="9.109375" style="1" customWidth="1"/>
    <col min="23" max="24" width="13.33203125" style="1" customWidth="1"/>
    <col min="25" max="25" width="2.6640625" style="1" customWidth="1"/>
    <col min="26" max="26" width="2.6640625" style="58" customWidth="1"/>
    <col min="27" max="27" width="2.6640625" style="1" customWidth="1"/>
    <col min="28" max="28" width="3.6640625" style="1" customWidth="1"/>
    <col min="29" max="37" width="4.6640625" style="1" customWidth="1"/>
    <col min="38" max="43" width="8.88671875" style="1" customWidth="1"/>
    <col min="44" max="44" width="113.88671875" style="1" customWidth="1"/>
    <col min="45" max="45" width="8.88671875" style="1" customWidth="1"/>
    <col min="46" max="16384" width="8.88671875" style="1"/>
  </cols>
  <sheetData>
    <row r="2" spans="1:44">
      <c r="AM2" s="1" t="s">
        <v>411</v>
      </c>
    </row>
    <row r="3" spans="1:44" ht="119.4" customHeight="1">
      <c r="C3" s="3" t="str">
        <f>VLOOKUP("Reciprocity",LU_FEAST!$A$3:$D$15,LangNum,FALSE)</f>
        <v>Reciprocity</v>
      </c>
      <c r="E3" s="3" t="str">
        <f>VLOOKUP("Focus",LU_FEAST!$A$3:$D$15,LangNum,FALSE)</f>
        <v>Focus</v>
      </c>
      <c r="G3" s="3" t="str">
        <f>VLOOKUP("Engage",LU_FEAST!$A$3:$D$15,LangNum,FALSE)</f>
        <v>Engage</v>
      </c>
      <c r="I3" s="3" t="str">
        <f>VLOOKUP("Attune",LU_FEAST!$A$3:$D$15,LangNum,FALSE)</f>
        <v>Attune</v>
      </c>
      <c r="K3" s="3" t="str">
        <f>VLOOKUP("Schedule",LU_FEAST!$A$3:$D$15,LangNum,FALSE)</f>
        <v>Schedule</v>
      </c>
      <c r="M3" s="3" t="str">
        <f>VLOOKUP("Treasure",LU_FEAST!$A$3:$D$15,LangNum,FALSE)</f>
        <v>Treasure</v>
      </c>
      <c r="O3" s="3" t="str">
        <f>VLOOKUP("GrowthChar",LU_FEAST!$A$3:$D$15,LangNum,FALSE)</f>
        <v>Growth Character</v>
      </c>
      <c r="Q3" s="3" t="str">
        <f>VLOOKUP("GrowthThink",LU_FEAST!$A$3:$D$15,LangNum,FALSE)</f>
        <v>Growth Thinking</v>
      </c>
      <c r="S3" s="3" t="str">
        <f>VLOOKUP("GrowthCreat",LU_FEAST!$A$3:$D$15,LangNum,FALSE)</f>
        <v>Growth Creation</v>
      </c>
      <c r="V3" s="3" t="str">
        <f>VLOOKUP("Role1",LU_FEAST!$A$3:$D$15,LangNum,FALSE)</f>
        <v>Role1</v>
      </c>
      <c r="W3" s="3" t="str">
        <f>VLOOKUP("Role2",LU_FEAST!$A$3:$D$15,LangNum,FALSE)</f>
        <v>Role2</v>
      </c>
    </row>
    <row r="4" spans="1:44" ht="60.6" customHeight="1">
      <c r="C4" s="1">
        <v>-2</v>
      </c>
      <c r="D4" s="11" t="str">
        <f>IF(ISBLANK(C4),"",VLOOKUP(C4,LU_FEAST!$A$22:$D$26,LangNum,FALSE))</f>
        <v>They’re chasing; I’m easing out.</v>
      </c>
      <c r="E4" s="1">
        <v>0</v>
      </c>
      <c r="F4" s="11" t="str">
        <f>IF(ISBLANK(E4),"",VLOOKUP(E4,LU_FEAST!$A$30:$D$33,LangNum,FALSE))</f>
        <v>Plans often slip; priority given only when convenient.</v>
      </c>
      <c r="G4" s="1">
        <v>0</v>
      </c>
      <c r="H4" s="11" t="str">
        <f>IF(ISBLANK(G4),"",VLOOKUP(G4,LU_FEAST!$A$46:$D$49,LangNum,FALSE))</f>
        <v>Flat/draining; stilted; little “dirt time” or good talk.</v>
      </c>
      <c r="I4" s="1">
        <v>0</v>
      </c>
      <c r="J4" s="11" t="str">
        <f>IF(ISBLANK(I4),"",VLOOKUP(I4,LU_FEAST!$A$53:$D$56,LangNum,FALSE))</f>
        <v>Often missed/monologued; advice before listening; safety uncertain.</v>
      </c>
      <c r="K4" s="1">
        <v>0</v>
      </c>
      <c r="L4" s="11" t="str">
        <f>IF(ISBLANK(K4),"",VLOOKUP(K4,LU_FEAST!$A$39:$D$42,LangNum,FALSE))</f>
        <v>Hard to arrange; slow replies; cancellations not rebooked.</v>
      </c>
      <c r="M4" s="1">
        <v>0</v>
      </c>
      <c r="N4" s="11" t="str">
        <f>IF(ISBLANK(M4),"",VLOOKUP(M4,LU_FEAST!$A$60:$D$63,LangNum,FALSE))</f>
        <v>Thin story; few memorable episodes; no fresh memory in 2–3 months.</v>
      </c>
      <c r="O4" s="1">
        <v>0</v>
      </c>
      <c r="P4" s="11" t="str">
        <f>IF(ISBLANK(O4),"",VLOOKUP(O4,LU_FEAST!$A$74:$D$77,LangNum,FALSE))</f>
        <v>No discernible imprint:</v>
      </c>
      <c r="Q4" s="1">
        <v>0</v>
      </c>
      <c r="R4" s="11" t="str">
        <f>IF(ISBLANK(Q4),"",VLOOKUP(Q4,LU_FEAST!$A$81:$D$84,LangNum,FALSE))</f>
        <v>No sharpening:</v>
      </c>
      <c r="S4" s="1">
        <v>0</v>
      </c>
      <c r="T4" s="11" t="str">
        <f>IF(ISBLANK(S4),"",VLOOKUP(S4,LU_FEAST!$A$88:$D$91,LangNum,FALSE))</f>
        <v>No collaboration</v>
      </c>
    </row>
    <row r="5" spans="1:44" ht="60.6" customHeight="1">
      <c r="C5" s="1">
        <v>-1</v>
      </c>
      <c r="D5" s="11" t="str">
        <f>IF(ISBLANK(C5),"",VLOOKUP(C5,LU_FEAST!$A$22:$D$26,LangNum,FALSE))</f>
        <v>They’re carrying momentum.</v>
      </c>
      <c r="E5" s="1">
        <v>1</v>
      </c>
      <c r="F5" s="11" t="str">
        <f>IF(ISBLANK(E5),"",VLOOKUP(E5,LU_FEAST!$A$30:$D$33,LangNum,FALSE))</f>
        <v>Shows up when asked but cancels/drifts; rebooks inconsistently.</v>
      </c>
      <c r="G5" s="1">
        <v>1</v>
      </c>
      <c r="H5" s="11" t="str">
        <f>IF(ISBLANK(G5),"",VLOOKUP(G5,LU_FEAST!$A$46:$D$49,LangNum,FALSE))</f>
        <v>Mixed; one thread lands, others stall.</v>
      </c>
      <c r="I5" s="1">
        <v>1</v>
      </c>
      <c r="J5" s="11" t="str">
        <f>IF(ISBLANK(I5),"",VLOOKUP(I5,LU_FEAST!$A$53:$D$56,LangNum,FALSE))</f>
        <v>Effort shows but patchy; sometimes off-key or minimizing.</v>
      </c>
      <c r="K5" s="1">
        <v>1</v>
      </c>
      <c r="L5" s="11" t="str">
        <f>IF(ISBLANK(K5),"",VLOOKUP(K5,LU_FEAST!$A$39:$D$42,LangNum,FALSE))</f>
        <v>Moderate friction; meetings eventually happen after reminders.</v>
      </c>
      <c r="M5" s="1">
        <v>1</v>
      </c>
      <c r="N5" s="11" t="str">
        <f>IF(ISBLANK(M5),"",VLOOKUP(M5,LU_FEAST!$A$60:$D$63,LangNum,FALSE))</f>
        <v>Some shared chapters or one fresh memory recently.</v>
      </c>
      <c r="O5" s="1">
        <v>1</v>
      </c>
      <c r="P5" s="11" t="str">
        <f>IF(ISBLANK(O5),"",VLOOKUP(O5,LU_FEAST!$A$74:$D$77,LangNum,FALSE))</f>
        <v>Nudge (single domain)</v>
      </c>
      <c r="Q5" s="1">
        <v>1</v>
      </c>
      <c r="R5" s="11" t="str">
        <f>IF(ISBLANK(Q5),"",VLOOKUP(Q5,LU_FEAST!$A$81:$D$84,LangNum,FALSE))</f>
        <v>Some support in thinking:</v>
      </c>
      <c r="S5" s="1">
        <v>1</v>
      </c>
      <c r="T5" s="11" t="str">
        <f>IF(ISBLANK(S5),"",VLOOKUP(S5,LU_FEAST!$A$88:$D$91,LangNum,FALSE))</f>
        <v>Light collaboration:</v>
      </c>
      <c r="AN5" s="1" t="s">
        <v>1027</v>
      </c>
    </row>
    <row r="6" spans="1:44" ht="60.6" customHeight="1">
      <c r="C6" s="1">
        <v>0</v>
      </c>
      <c r="D6" s="11" t="str">
        <f>IF(ISBLANK(C6),"",VLOOKUP(C6,LU_FEAST!$A$22:$D$26,LangNum,FALSE))</f>
        <v>Feels even.</v>
      </c>
      <c r="E6" s="1">
        <v>2</v>
      </c>
      <c r="F6" s="11" t="str">
        <f>IF(ISBLANK(E6),"",VLOOKUP(E6,LU_FEAST!$A$30:$D$33,LangNum,FALSE))</f>
        <v>Keeps most promises; when it costs, we still make room; rebooks promptly.</v>
      </c>
      <c r="G6" s="1">
        <v>2</v>
      </c>
      <c r="H6" s="11" t="str">
        <f>IF(ISBLANK(G6),"",VLOOKUP(G6,LU_FEAST!$A$46:$D$49,LangNum,FALSE))</f>
        <v>Usually companionable/fun/flow; good conversation or co-doing feels natural.</v>
      </c>
      <c r="I6" s="1">
        <v>2</v>
      </c>
      <c r="J6" s="11" t="str">
        <f>IF(ISBLANK(I6),"",VLOOKUP(I6,LU_FEAST!$A$53:$D$56,LangNum,FALSE))</f>
        <v>Feels accurately seen; active-constructive replies; vulnerability comfortable.</v>
      </c>
      <c r="K6" s="1">
        <v>2</v>
      </c>
      <c r="L6" s="11" t="str">
        <f>IF(ISBLANK(K6),"",VLOOKUP(K6,LU_FEAST!$A$39:$D$42,LangNum,FALSE))</f>
        <v>Low friction; responsive; cancellations rebooked quickly.</v>
      </c>
      <c r="M6" s="1">
        <v>2</v>
      </c>
      <c r="N6" s="11" t="str">
        <f>IF(ISBLANK(M6),"",VLOOKUP(M6,LU_FEAST!$A$60:$D$63,LangNum,FALSE))</f>
        <v>Rich story and a fresh chapter in the last 6–8 weeks.</v>
      </c>
      <c r="O6" s="1">
        <v>2</v>
      </c>
      <c r="P6" s="11" t="str">
        <f>IF(ISBLANK(O6),"",VLOOKUP(O6,LU_FEAST!$A$74:$D$77,LangNum,FALSE))</f>
        <v>Sustained standard (one domain):</v>
      </c>
      <c r="Q6" s="1">
        <v>2</v>
      </c>
      <c r="R6" s="11" t="str">
        <f>IF(ISBLANK(Q6),"",VLOOKUP(Q6,LU_FEAST!$A$81:$D$84,LangNum,FALSE))</f>
        <v>Reliable aid to thinking:</v>
      </c>
      <c r="S6" s="1">
        <v>2</v>
      </c>
      <c r="T6" s="11" t="str">
        <f>IF(ISBLANK(S6),"",VLOOKUP(S6,LU_FEAST!$A$88:$D$91,LangNum,FALSE))</f>
        <v>Cadence + ship:</v>
      </c>
      <c r="AN6" s="1">
        <v>0.7</v>
      </c>
    </row>
    <row r="7" spans="1:44" ht="60.6" customHeight="1">
      <c r="C7" s="1">
        <v>1</v>
      </c>
      <c r="D7" s="11" t="str">
        <f>IF(ISBLANK(C7),"",VLOOKUP(C7,LU_FEAST!$A$22:$D$26,LangNum,FALSE))</f>
        <v xml:space="preserve"> I’m carrying momentum.</v>
      </c>
      <c r="E7" s="1">
        <v>3</v>
      </c>
      <c r="F7" s="11" t="str">
        <f>IF(ISBLANK(E7),"",VLOOKUP(E7,LU_FEAST!$A$30:$D$33,LangNum,FALSE))</f>
        <v>A standing ritual/slot exists and is kept under cost; “has my back” is visible.</v>
      </c>
      <c r="G7" s="1">
        <v>3</v>
      </c>
      <c r="H7" s="11" t="str">
        <f>IF(ISBLANK(G7),"",VLOOKUP(G7,LU_FEAST!$A$46:$D$49,LangNum,FALSE))</f>
        <v>Consistently vital; we reliably have golden talk or energising co-doing.</v>
      </c>
      <c r="I7" s="1">
        <v>3</v>
      </c>
      <c r="J7" s="11" t="str">
        <f>IF(ISBLANK(I7),"",VLOOKUP(I7,LU_FEAST!$A$53:$D$56,LangNum,FALSE))</f>
        <v>Deeply responsive; remembers nuances; follows up thoughtfully; confidentiality rock-solid.</v>
      </c>
      <c r="K7" s="1">
        <v>3</v>
      </c>
      <c r="L7" s="11" t="str">
        <f>IF(ISBLANK(K7),"",VLOOKUP(K7,LU_FEAST!$A$39:$D$42,LangNum,FALSE))</f>
        <v>Proactive coordination; multiple workable modes (walk/voice/async) make meet-ups easy.</v>
      </c>
      <c r="M7" s="1">
        <v>3</v>
      </c>
      <c r="N7" s="11" t="str">
        <f>IF(ISBLANK(M7),"",VLOOKUP(M7,LU_FEAST!$A$60:$D$63,LangNum,FALSE))</f>
        <v>Rich story and multiple fresh chapters lately; small rituals/traditions alive.</v>
      </c>
      <c r="O7" s="1">
        <v>3</v>
      </c>
      <c r="P7" s="11" t="str">
        <f>IF(ISBLANK(O7),"",VLOOKUP(O7,LU_FEAST!$A$74:$D$77,LangNum,FALSE))</f>
        <v>Deepened character (multi-domain or long-arc)</v>
      </c>
      <c r="Q7" s="1">
        <v>3</v>
      </c>
      <c r="R7" s="11" t="str">
        <f>IF(ISBLANK(Q7),"",VLOOKUP(Q7,LU_FEAST!$A$81:$D$84,LangNum,FALSE))</f>
        <v>Shared discipline:</v>
      </c>
      <c r="S7" s="1">
        <v>3</v>
      </c>
      <c r="T7" s="11" t="str">
        <f>IF(ISBLANK(S7),"",VLOOKUP(S7,LU_FEAST!$A$88:$D$91,LangNum,FALSE))</f>
        <v>Production engine:</v>
      </c>
      <c r="AN7" s="1" t="s">
        <v>1028</v>
      </c>
    </row>
    <row r="8" spans="1:44" ht="60.6" customHeight="1">
      <c r="C8" s="1">
        <v>2</v>
      </c>
      <c r="D8" s="11" t="str">
        <f>IF(ISBLANK(C8),"",VLOOKUP(C8,LU_FEAST!$A$22:$D$26,LangNum,FALSE))</f>
        <v xml:space="preserve"> I’m chasing; they’re cooling.</v>
      </c>
      <c r="AN8" s="1">
        <v>0.7</v>
      </c>
    </row>
    <row r="11" spans="1:44" ht="25.2" customHeight="1">
      <c r="A11" s="1" t="s">
        <v>23</v>
      </c>
      <c r="B11" s="3" t="str">
        <f>VLOOKUP("Name",LU_FEAST!$A$3:$D$15,LangNum,FALSE)</f>
        <v>Name</v>
      </c>
      <c r="C11" s="3" t="str">
        <f>VLOOKUP("Reciprocity",LU_FEAST!$A$3:$D$15,LangNum,FALSE)</f>
        <v>Reciprocity</v>
      </c>
      <c r="E11" s="3" t="str">
        <f>VLOOKUP("Focus",LU_FEAST!$A$3:$D$15,LangNum,FALSE)</f>
        <v>Focus</v>
      </c>
      <c r="G11" s="3" t="str">
        <f>VLOOKUP("Engage",LU_FEAST!$A$3:$D$15,LangNum,FALSE)</f>
        <v>Engage</v>
      </c>
      <c r="I11" s="3" t="str">
        <f>VLOOKUP("Attune",LU_FEAST!$A$3:$D$15,LangNum,FALSE)</f>
        <v>Attune</v>
      </c>
      <c r="K11" s="3" t="str">
        <f>VLOOKUP("Schedule",LU_FEAST!$A$3:$D$15,LangNum,FALSE)</f>
        <v>Schedule</v>
      </c>
      <c r="M11" s="3" t="str">
        <f>VLOOKUP("Treasure",LU_FEAST!$A$3:$D$15,LangNum,FALSE)</f>
        <v>Treasure</v>
      </c>
      <c r="O11" s="3" t="str">
        <f>VLOOKUP("GrowthChar",LU_FEAST!$A$3:$D$15,LangNum,FALSE)</f>
        <v>Growth Character</v>
      </c>
      <c r="Q11" s="3" t="str">
        <f>VLOOKUP("GrowthThink",LU_FEAST!$A$3:$D$15,LangNum,FALSE)</f>
        <v>Growth Thinking</v>
      </c>
      <c r="S11" s="3" t="str">
        <f>VLOOKUP("GrowthCreat",LU_FEAST!$A$3:$D$15,LangNum,FALSE)</f>
        <v>Growth Creation</v>
      </c>
      <c r="U11" s="3" t="str">
        <f>VLOOKUP("Role1",LU_FEAST!$A$3:$D$15,LangNum,FALSE)</f>
        <v>Role1</v>
      </c>
      <c r="W11" s="3" t="str">
        <f>VLOOKUP("Role2",LU_FEAST!$A$3:$D$15,LangNum,FALSE)</f>
        <v>Role2</v>
      </c>
      <c r="Y11" s="1" t="s">
        <v>380</v>
      </c>
      <c r="AA11" s="1" t="s">
        <v>1745</v>
      </c>
      <c r="AB11" s="1" t="s">
        <v>381</v>
      </c>
      <c r="AC11" s="1" t="s">
        <v>145</v>
      </c>
      <c r="AD11" s="1" t="s">
        <v>146</v>
      </c>
      <c r="AE11" s="1" t="s">
        <v>32</v>
      </c>
      <c r="AF11" s="1" t="s">
        <v>33</v>
      </c>
      <c r="AG11" s="1" t="s">
        <v>31</v>
      </c>
      <c r="AH11" s="1" t="s">
        <v>147</v>
      </c>
      <c r="AI11" s="1" t="s">
        <v>756</v>
      </c>
      <c r="AJ11" s="1" t="s">
        <v>757</v>
      </c>
      <c r="AK11" s="1" t="s">
        <v>758</v>
      </c>
      <c r="AL11" s="1" t="s">
        <v>759</v>
      </c>
      <c r="AM11" s="1" t="s">
        <v>760</v>
      </c>
      <c r="AN11" s="1" t="s">
        <v>1025</v>
      </c>
      <c r="AO11" s="1" t="s">
        <v>485</v>
      </c>
      <c r="AP11" s="1" t="s">
        <v>482</v>
      </c>
      <c r="AQ11" s="1" t="s">
        <v>483</v>
      </c>
      <c r="AR11" s="1" t="str">
        <f>IF(OR(ISBLANK(AB11),AB11=""),"",AA11&amp;";"&amp;AB11&amp;";"&amp;AC11&amp;";"&amp;AD11&amp;";"&amp;AE11&amp;";"&amp;AF11&amp;";"&amp;AG11&amp;";"&amp;AH11&amp;";"&amp;AI11&amp;";"&amp;AJ11&amp;";"&amp;AK11&amp;";"&amp;AL11&amp;";"&amp;AM11&amp;";"&amp;AO11&amp;";"&amp;AP11&amp;";"&amp;AQ11&amp;";")</f>
        <v>SS;Sep;Reciprocity_Num;Focus_Num;Engage;Attune;Schedule;Treasure_Num;GrowthChar;GrowthThink;GrowthCreate;FEAST;G;PassFEAST;Role1;Role2;</v>
      </c>
    </row>
    <row r="12" spans="1:44" ht="70.2" customHeight="1">
      <c r="A12" s="12" t="s">
        <v>55</v>
      </c>
      <c r="B12" s="13" t="str">
        <f>IFERROR(INDEX(Roster!$B:$B, MATCH($A12, Roster!$A:$A, 0)),"")</f>
        <v>Philipp</v>
      </c>
      <c r="C12" s="14">
        <v>2</v>
      </c>
      <c r="D12" s="11" t="str">
        <f>IF(ISBLANK(C12),"",VLOOKUP(C12,LU_FEAST!$A$22:$D$26,LangNum,FALSE))</f>
        <v xml:space="preserve"> I’m chasing; they’re cooling.</v>
      </c>
      <c r="E12" s="15">
        <v>1</v>
      </c>
      <c r="F12" s="11" t="str">
        <f>IF(ISBLANK(E12),"",VLOOKUP(E12,LU_FEAST!$A$30:$D$33,LangNum,FALSE))</f>
        <v>Shows up when asked but cancels/drifts; rebooks inconsistently.</v>
      </c>
      <c r="G12" s="15">
        <v>1</v>
      </c>
      <c r="H12" s="11" t="str">
        <f>IF(ISBLANK(G12),"",VLOOKUP(G12,LU_FEAST!$A$46:$D$49,LangNum,FALSE))</f>
        <v>Mixed; one thread lands, others stall.</v>
      </c>
      <c r="I12" s="15">
        <v>2</v>
      </c>
      <c r="J12" s="11" t="str">
        <f>IF(ISBLANK(I12),"",VLOOKUP(I12,LU_FEAST!$A$53:$D$56,LangNum,FALSE))</f>
        <v>Feels accurately seen; active-constructive replies; vulnerability comfortable.</v>
      </c>
      <c r="K12" s="15">
        <v>1</v>
      </c>
      <c r="L12" s="11" t="str">
        <f>IF(ISBLANK(K12),"",VLOOKUP(K12,LU_FEAST!$A$39:$D$42,LangNum,FALSE))</f>
        <v>Moderate friction; meetings eventually happen after reminders.</v>
      </c>
      <c r="M12" s="15">
        <v>3</v>
      </c>
      <c r="N12" s="11" t="str">
        <f>IF(ISBLANK(M12),"",VLOOKUP(M12,LU_FEAST!$A$60:$D$63,LangNum,FALSE))</f>
        <v>Rich story and multiple fresh chapters lately; small rituals/traditions alive.</v>
      </c>
      <c r="O12" s="15">
        <v>1</v>
      </c>
      <c r="P12" s="11" t="str">
        <f>IF(ISBLANK(O12),"",VLOOKUP(O12,LU_FEAST!$A$74:$D$77,LangNum,FALSE))</f>
        <v>Nudge (single domain)</v>
      </c>
      <c r="Q12" s="15">
        <v>1</v>
      </c>
      <c r="R12" s="11" t="str">
        <f>IF(ISBLANK(Q12),"",VLOOKUP(Q12,LU_FEAST!$A$81:$D$84,LangNum,FALSE))</f>
        <v>Some support in thinking:</v>
      </c>
      <c r="S12" s="15">
        <v>0</v>
      </c>
      <c r="T12" s="11" t="str">
        <f>IF(ISBLANK(S12),"",VLOOKUP(S12,LU_FEAST!$A$88:$D$91,LangNum,FALSE))</f>
        <v>No collaboration</v>
      </c>
      <c r="U12" s="2" t="s">
        <v>644</v>
      </c>
      <c r="V12" s="11" t="str">
        <f>IF(ISBLANK(U12),"",VLOOKUP(U12,LU_FEAST!$A$96:$D$116,LangNum,FALSE))</f>
        <v>Best friend</v>
      </c>
      <c r="W12" s="2" t="s">
        <v>647</v>
      </c>
      <c r="X12" s="11" t="str">
        <f>IF(ISBLANK(W12),"",VLOOKUP(W12,LU_FEAST!$A$96:$D$116,LangNum,FALSE))</f>
        <v>Neighbour</v>
      </c>
      <c r="AA12" s="6" t="s">
        <v>2432</v>
      </c>
      <c r="AB12" s="16" t="str">
        <f>IF(ISBLANK(A12),"",A12)</f>
        <v>P001</v>
      </c>
      <c r="AC12" s="9">
        <f>IF(ISBLANK(C12),"",C12)</f>
        <v>2</v>
      </c>
      <c r="AD12" s="9">
        <f>IF(ISBLANK(E12),"",E12)</f>
        <v>1</v>
      </c>
      <c r="AE12" s="9">
        <f>IF(ISBLANK(G12),"",G12)</f>
        <v>1</v>
      </c>
      <c r="AF12" s="9">
        <f>IF(ISBLANK(I12),"",I12)</f>
        <v>2</v>
      </c>
      <c r="AG12" s="9">
        <f>IF(ISBLANK(K12),"",K12)</f>
        <v>1</v>
      </c>
      <c r="AH12" s="9">
        <f>IF(ISBLANK(M12),"",M12)</f>
        <v>3</v>
      </c>
      <c r="AI12" s="9">
        <f>IF(ISBLANK(O12),"",O12)</f>
        <v>1</v>
      </c>
      <c r="AJ12" s="9">
        <f>IF(ISBLANK(Q12),"",Q12)</f>
        <v>1</v>
      </c>
      <c r="AK12" s="9">
        <f>IF(ISBLANK(S12),"",S12)</f>
        <v>0</v>
      </c>
      <c r="AL12" s="1">
        <f>ROUND(SUM($AD12:$AH12)/5,2)</f>
        <v>1.6</v>
      </c>
      <c r="AM12" s="1">
        <f>ROUND(SUM($AI12:$AK12)/3,2)</f>
        <v>0.67</v>
      </c>
      <c r="AN12" s="1">
        <f t="shared" ref="AN12:AN76" si="0">ROUND(AL12+(3-AL12)*(AL12/3)^$AN$6*(AM12/3)^$AN$8,2)</f>
        <v>1.92</v>
      </c>
      <c r="AO12" s="1" t="b">
        <f>IF(COUNTA($AD12:$AH12)=0,"", COUNTIF($AD12:$AH12,"&gt;=2")&gt;=3)</f>
        <v>0</v>
      </c>
      <c r="AP12" s="9" t="str">
        <f>IF(ISBLANK(U12),"",U12)</f>
        <v>R01</v>
      </c>
      <c r="AQ12" s="9" t="str">
        <f>IF(ISBLANK(W12),"",W12)</f>
        <v>R04</v>
      </c>
      <c r="AR12" s="1" t="str">
        <f>IF(OR(ISBLANK(AB12),AB12=""),"",AA12&amp;";"&amp;AB12&amp;";"&amp;AC12&amp;";"&amp;AD12&amp;";"&amp;AE12&amp;";"&amp;AF12&amp;";"&amp;AG12&amp;";"&amp;AH12&amp;";"&amp;AI12&amp;";"&amp;AJ12&amp;";"&amp;AK12&amp;";"&amp;AL12&amp;";"&amp;AM12&amp;";"&amp;AO12&amp;";"&amp;AP12&amp;";"&amp;AQ12&amp;";")</f>
        <v>FG;P001;2;1;1;2;1;3;1;1;0;1.6;0.67;FALSE;R01;R04;</v>
      </c>
    </row>
    <row r="13" spans="1:44" ht="70.2" customHeight="1">
      <c r="A13" s="12" t="s">
        <v>56</v>
      </c>
      <c r="B13" s="13" t="str">
        <f>IFERROR(INDEX(Roster!$B:$B, MATCH($A13, Roster!$A:$A, 0)),"")</f>
        <v>Anna</v>
      </c>
      <c r="C13" s="14">
        <v>0</v>
      </c>
      <c r="D13" s="11" t="str">
        <f>IF(ISBLANK(C13),"",VLOOKUP(C13,LU_FEAST!$A$22:$D$26,LangNum,FALSE))</f>
        <v>Feels even.</v>
      </c>
      <c r="E13" s="15">
        <v>1</v>
      </c>
      <c r="F13" s="11" t="str">
        <f>IF(ISBLANK(E13),"",VLOOKUP(E13,LU_FEAST!$A$30:$D$33,LangNum,FALSE))</f>
        <v>Shows up when asked but cancels/drifts; rebooks inconsistently.</v>
      </c>
      <c r="G13" s="15">
        <v>2</v>
      </c>
      <c r="H13" s="11" t="str">
        <f>IF(ISBLANK(G13),"",VLOOKUP(G13,LU_FEAST!$A$46:$D$49,LangNum,FALSE))</f>
        <v>Usually companionable/fun/flow; good conversation or co-doing feels natural.</v>
      </c>
      <c r="I13" s="15">
        <v>3</v>
      </c>
      <c r="J13" s="11" t="str">
        <f>IF(ISBLANK(I13),"",VLOOKUP(I13,LU_FEAST!$A$53:$D$56,LangNum,FALSE))</f>
        <v>Deeply responsive; remembers nuances; follows up thoughtfully; confidentiality rock-solid.</v>
      </c>
      <c r="K13" s="15">
        <v>2</v>
      </c>
      <c r="L13" s="11" t="str">
        <f>IF(ISBLANK(K13),"",VLOOKUP(K13,LU_FEAST!$A$39:$D$42,LangNum,FALSE))</f>
        <v>Low friction; responsive; cancellations rebooked quickly.</v>
      </c>
      <c r="M13" s="15">
        <v>1</v>
      </c>
      <c r="N13" s="11" t="str">
        <f>IF(ISBLANK(M13),"",VLOOKUP(M13,LU_FEAST!$A$60:$D$63,LangNum,FALSE))</f>
        <v>Some shared chapters or one fresh memory recently.</v>
      </c>
      <c r="O13" s="15">
        <v>1</v>
      </c>
      <c r="P13" s="11" t="str">
        <f>IF(ISBLANK(O13),"",VLOOKUP(O13,LU_FEAST!$A$74:$D$77,LangNum,FALSE))</f>
        <v>Nudge (single domain)</v>
      </c>
      <c r="Q13" s="15">
        <v>2</v>
      </c>
      <c r="R13" s="11" t="str">
        <f>IF(ISBLANK(Q13),"",VLOOKUP(Q13,LU_FEAST!$A$81:$D$84,LangNum,FALSE))</f>
        <v>Reliable aid to thinking:</v>
      </c>
      <c r="S13" s="15">
        <v>1</v>
      </c>
      <c r="T13" s="11" t="str">
        <f>IF(ISBLANK(S13),"",VLOOKUP(S13,LU_FEAST!$A$88:$D$91,LangNum,FALSE))</f>
        <v>Light collaboration:</v>
      </c>
      <c r="U13" s="2" t="s">
        <v>646</v>
      </c>
      <c r="V13" s="11" t="str">
        <f>IF(ISBLANK(U13),"",VLOOKUP(U13,LU_FEAST!$A$96:$D$116,LangNum,FALSE))</f>
        <v>Cheerleader</v>
      </c>
      <c r="W13" s="2" t="s">
        <v>653</v>
      </c>
      <c r="X13" s="11" t="str">
        <f>IF(ISBLANK(W13),"",VLOOKUP(W13,LU_FEAST!$A$96:$D$116,LangNum,FALSE))</f>
        <v>Best friends partner</v>
      </c>
      <c r="AA13" s="6" t="s">
        <v>2432</v>
      </c>
      <c r="AB13" s="16" t="str">
        <f t="shared" ref="AB13:AB76" si="1">IF(ISBLANK(A13),"",A13)</f>
        <v>P002</v>
      </c>
      <c r="AC13" s="9">
        <f t="shared" ref="AC13:AC76" si="2">IF(ISBLANK(C13),"",C13)</f>
        <v>0</v>
      </c>
      <c r="AD13" s="9">
        <f t="shared" ref="AD13:AD76" si="3">IF(ISBLANK(E13),"",E13)</f>
        <v>1</v>
      </c>
      <c r="AE13" s="9">
        <f t="shared" ref="AE13:AE76" si="4">IF(ISBLANK(G13),"",G13)</f>
        <v>2</v>
      </c>
      <c r="AF13" s="9">
        <f t="shared" ref="AF13:AF76" si="5">IF(ISBLANK(I13),"",I13)</f>
        <v>3</v>
      </c>
      <c r="AG13" s="9">
        <f t="shared" ref="AG13:AG76" si="6">IF(ISBLANK(K13),"",K13)</f>
        <v>2</v>
      </c>
      <c r="AH13" s="9">
        <f t="shared" ref="AH13:AH76" si="7">IF(ISBLANK(M13),"",M13)</f>
        <v>1</v>
      </c>
      <c r="AI13" s="9">
        <f t="shared" ref="AI13:AI76" si="8">IF(ISBLANK(O13),"",O13)</f>
        <v>1</v>
      </c>
      <c r="AJ13" s="9">
        <f t="shared" ref="AJ13:AJ76" si="9">IF(ISBLANK(Q13),"",Q13)</f>
        <v>2</v>
      </c>
      <c r="AK13" s="9">
        <f t="shared" ref="AK13:AK76" si="10">IF(ISBLANK(S13),"",S13)</f>
        <v>1</v>
      </c>
      <c r="AL13" s="1">
        <f t="shared" ref="AL13:AL76" si="11">ROUND(SUM($AD13:$AH13)/5,2)</f>
        <v>1.8</v>
      </c>
      <c r="AM13" s="1">
        <f t="shared" ref="AM13:AM76" si="12">ROUND(SUM($AI13:$AK13)/3,2)</f>
        <v>1.33</v>
      </c>
      <c r="AN13" s="1">
        <f t="shared" si="0"/>
        <v>2.27</v>
      </c>
      <c r="AO13" s="1" t="b">
        <f t="shared" ref="AO13:AO76" si="13">IF(COUNTA($AD13:$AH13)=0,"", COUNTIF($AD13:$AH13,"&gt;=2")&gt;=3)</f>
        <v>1</v>
      </c>
      <c r="AP13" s="9" t="str">
        <f t="shared" ref="AP13:AP76" si="14">IF(ISBLANK(U13),"",U13)</f>
        <v>R03</v>
      </c>
      <c r="AQ13" s="9" t="str">
        <f t="shared" ref="AQ13:AQ76" si="15">IF(ISBLANK(W13),"",W13)</f>
        <v>R10</v>
      </c>
      <c r="AR13" s="1" t="str">
        <f t="shared" ref="AR13:AR76" si="16">IF(OR(ISBLANK(AB13),AB13=""),"",AA13&amp;";"&amp;AB13&amp;";"&amp;AC13&amp;";"&amp;AD13&amp;";"&amp;AE13&amp;";"&amp;AF13&amp;";"&amp;AG13&amp;";"&amp;AH13&amp;";"&amp;AI13&amp;";"&amp;AJ13&amp;";"&amp;AK13&amp;";"&amp;AL13&amp;";"&amp;AM13&amp;";"&amp;AO13&amp;";"&amp;AP13&amp;";"&amp;AQ13&amp;";")</f>
        <v>FG;P002;0;1;2;3;2;1;1;2;1;1.8;1.33;TRUE;R03;R10;</v>
      </c>
    </row>
    <row r="14" spans="1:44" ht="70.2" customHeight="1">
      <c r="A14" s="12" t="s">
        <v>57</v>
      </c>
      <c r="B14" s="13" t="str">
        <f>IFERROR(INDEX(Roster!$B:$B, MATCH($A14, Roster!$A:$A, 0)),"")</f>
        <v>Fraser</v>
      </c>
      <c r="C14" s="14">
        <v>0</v>
      </c>
      <c r="D14" s="11" t="str">
        <f>IF(ISBLANK(C14),"",VLOOKUP(C14,LU_FEAST!$A$22:$D$26,LangNum,FALSE))</f>
        <v>Feels even.</v>
      </c>
      <c r="E14" s="15">
        <v>2</v>
      </c>
      <c r="F14" s="11" t="str">
        <f>IF(ISBLANK(E14),"",VLOOKUP(E14,LU_FEAST!$A$30:$D$33,LangNum,FALSE))</f>
        <v>Keeps most promises; when it costs, we still make room; rebooks promptly.</v>
      </c>
      <c r="G14" s="15">
        <v>2</v>
      </c>
      <c r="H14" s="11" t="str">
        <f>IF(ISBLANK(G14),"",VLOOKUP(G14,LU_FEAST!$A$46:$D$49,LangNum,FALSE))</f>
        <v>Usually companionable/fun/flow; good conversation or co-doing feels natural.</v>
      </c>
      <c r="I14" s="15">
        <v>1</v>
      </c>
      <c r="J14" s="11" t="str">
        <f>IF(ISBLANK(I14),"",VLOOKUP(I14,LU_FEAST!$A$53:$D$56,LangNum,FALSE))</f>
        <v>Effort shows but patchy; sometimes off-key or minimizing.</v>
      </c>
      <c r="K14" s="15">
        <v>1</v>
      </c>
      <c r="L14" s="11" t="str">
        <f>IF(ISBLANK(K14),"",VLOOKUP(K14,LU_FEAST!$A$39:$D$42,LangNum,FALSE))</f>
        <v>Moderate friction; meetings eventually happen after reminders.</v>
      </c>
      <c r="M14" s="15">
        <v>2</v>
      </c>
      <c r="N14" s="11" t="str">
        <f>IF(ISBLANK(M14),"",VLOOKUP(M14,LU_FEAST!$A$60:$D$63,LangNum,FALSE))</f>
        <v>Rich story and a fresh chapter in the last 6–8 weeks.</v>
      </c>
      <c r="O14" s="15">
        <v>2</v>
      </c>
      <c r="P14" s="11" t="str">
        <f>IF(ISBLANK(O14),"",VLOOKUP(O14,LU_FEAST!$A$74:$D$77,LangNum,FALSE))</f>
        <v>Sustained standard (one domain):</v>
      </c>
      <c r="Q14" s="15">
        <v>3</v>
      </c>
      <c r="R14" s="11" t="str">
        <f>IF(ISBLANK(Q14),"",VLOOKUP(Q14,LU_FEAST!$A$81:$D$84,LangNum,FALSE))</f>
        <v>Shared discipline:</v>
      </c>
      <c r="S14" s="15">
        <v>1</v>
      </c>
      <c r="T14" s="11" t="str">
        <f>IF(ISBLANK(S14),"",VLOOKUP(S14,LU_FEAST!$A$88:$D$91,LangNum,FALSE))</f>
        <v>Light collaboration:</v>
      </c>
      <c r="U14" s="2" t="s">
        <v>654</v>
      </c>
      <c r="V14" s="11" t="str">
        <f>IF(ISBLANK(U14),"",VLOOKUP(U14,LU_FEAST!$A$96:$D$116,LangNum,FALSE))</f>
        <v>Partner in Crime</v>
      </c>
      <c r="W14" s="2" t="s">
        <v>655</v>
      </c>
      <c r="X14" s="11" t="str">
        <f>IF(ISBLANK(W14),"",VLOOKUP(W14,LU_FEAST!$A$96:$D$116,LangNum,FALSE))</f>
        <v>Mom</v>
      </c>
      <c r="AA14" s="6" t="s">
        <v>2432</v>
      </c>
      <c r="AB14" s="16" t="str">
        <f t="shared" si="1"/>
        <v>P003</v>
      </c>
      <c r="AC14" s="9">
        <f t="shared" si="2"/>
        <v>0</v>
      </c>
      <c r="AD14" s="9">
        <f t="shared" si="3"/>
        <v>2</v>
      </c>
      <c r="AE14" s="9">
        <f t="shared" si="4"/>
        <v>2</v>
      </c>
      <c r="AF14" s="9">
        <f t="shared" si="5"/>
        <v>1</v>
      </c>
      <c r="AG14" s="9">
        <f t="shared" si="6"/>
        <v>1</v>
      </c>
      <c r="AH14" s="9">
        <f t="shared" si="7"/>
        <v>2</v>
      </c>
      <c r="AI14" s="9">
        <f t="shared" si="8"/>
        <v>2</v>
      </c>
      <c r="AJ14" s="9">
        <f t="shared" si="9"/>
        <v>3</v>
      </c>
      <c r="AK14" s="9">
        <f t="shared" si="10"/>
        <v>1</v>
      </c>
      <c r="AL14" s="1">
        <f t="shared" si="11"/>
        <v>1.6</v>
      </c>
      <c r="AM14" s="1">
        <f t="shared" si="12"/>
        <v>2</v>
      </c>
      <c r="AN14" s="1">
        <f t="shared" si="0"/>
        <v>2.2799999999999998</v>
      </c>
      <c r="AO14" s="1" t="b">
        <f t="shared" si="13"/>
        <v>1</v>
      </c>
      <c r="AP14" s="9" t="str">
        <f t="shared" si="14"/>
        <v>R11</v>
      </c>
      <c r="AQ14" s="9" t="str">
        <f t="shared" si="15"/>
        <v>R12</v>
      </c>
      <c r="AR14" s="1" t="str">
        <f t="shared" si="16"/>
        <v>FG;P003;0;2;2;1;1;2;2;3;1;1.6;2;TRUE;R11;R12;</v>
      </c>
    </row>
    <row r="15" spans="1:44" ht="70.2" customHeight="1">
      <c r="A15" s="12" t="s">
        <v>58</v>
      </c>
      <c r="B15" s="13" t="str">
        <f>IFERROR(INDEX(Roster!$B:$B, MATCH($A15, Roster!$A:$A, 0)),"")</f>
        <v>Jesus</v>
      </c>
      <c r="C15" s="14">
        <v>0</v>
      </c>
      <c r="D15" s="11" t="str">
        <f>IF(ISBLANK(C15),"",VLOOKUP(C15,LU_FEAST!$A$22:$D$26,LangNum,FALSE))</f>
        <v>Feels even.</v>
      </c>
      <c r="E15" s="15">
        <v>3</v>
      </c>
      <c r="F15" s="11" t="str">
        <f>IF(ISBLANK(E15),"",VLOOKUP(E15,LU_FEAST!$A$30:$D$33,LangNum,FALSE))</f>
        <v>A standing ritual/slot exists and is kept under cost; “has my back” is visible.</v>
      </c>
      <c r="G15" s="15">
        <v>3</v>
      </c>
      <c r="H15" s="11" t="str">
        <f>IF(ISBLANK(G15),"",VLOOKUP(G15,LU_FEAST!$A$46:$D$49,LangNum,FALSE))</f>
        <v>Consistently vital; we reliably have golden talk or energising co-doing.</v>
      </c>
      <c r="I15" s="15">
        <v>3</v>
      </c>
      <c r="J15" s="11" t="str">
        <f>IF(ISBLANK(I15),"",VLOOKUP(I15,LU_FEAST!$A$53:$D$56,LangNum,FALSE))</f>
        <v>Deeply responsive; remembers nuances; follows up thoughtfully; confidentiality rock-solid.</v>
      </c>
      <c r="K15" s="15">
        <v>3</v>
      </c>
      <c r="L15" s="11" t="str">
        <f>IF(ISBLANK(K15),"",VLOOKUP(K15,LU_FEAST!$A$39:$D$42,LangNum,FALSE))</f>
        <v>Proactive coordination; multiple workable modes (walk/voice/async) make meet-ups easy.</v>
      </c>
      <c r="M15" s="15">
        <v>3</v>
      </c>
      <c r="N15" s="11" t="str">
        <f>IF(ISBLANK(M15),"",VLOOKUP(M15,LU_FEAST!$A$60:$D$63,LangNum,FALSE))</f>
        <v>Rich story and multiple fresh chapters lately; small rituals/traditions alive.</v>
      </c>
      <c r="O15" s="15">
        <v>3</v>
      </c>
      <c r="P15" s="11" t="str">
        <f>IF(ISBLANK(O15),"",VLOOKUP(O15,LU_FEAST!$A$74:$D$77,LangNum,FALSE))</f>
        <v>Deepened character (multi-domain or long-arc)</v>
      </c>
      <c r="Q15" s="15">
        <v>3</v>
      </c>
      <c r="R15" s="11" t="str">
        <f>IF(ISBLANK(Q15),"",VLOOKUP(Q15,LU_FEAST!$A$81:$D$84,LangNum,FALSE))</f>
        <v>Shared discipline:</v>
      </c>
      <c r="S15" s="15">
        <v>3</v>
      </c>
      <c r="T15" s="11" t="str">
        <f>IF(ISBLANK(S15),"",VLOOKUP(S15,LU_FEAST!$A$88:$D$91,LangNum,FALSE))</f>
        <v>Production engine:</v>
      </c>
      <c r="U15" s="2" t="s">
        <v>644</v>
      </c>
      <c r="V15" s="11" t="str">
        <f>IF(ISBLANK(U15),"",VLOOKUP(U15,LU_FEAST!$A$96:$D$116,LangNum,FALSE))</f>
        <v>Best friend</v>
      </c>
      <c r="W15" s="2" t="s">
        <v>657</v>
      </c>
      <c r="X15" s="11" t="str">
        <f>IF(ISBLANK(W15),"",VLOOKUP(W15,LU_FEAST!$A$96:$D$116,LangNum,FALSE))</f>
        <v>Saint &amp; Idol</v>
      </c>
      <c r="AA15" s="6" t="s">
        <v>2432</v>
      </c>
      <c r="AB15" s="16" t="str">
        <f t="shared" si="1"/>
        <v>P004</v>
      </c>
      <c r="AC15" s="9">
        <f t="shared" si="2"/>
        <v>0</v>
      </c>
      <c r="AD15" s="9">
        <f t="shared" si="3"/>
        <v>3</v>
      </c>
      <c r="AE15" s="9">
        <f t="shared" si="4"/>
        <v>3</v>
      </c>
      <c r="AF15" s="9">
        <f t="shared" si="5"/>
        <v>3</v>
      </c>
      <c r="AG15" s="9">
        <f t="shared" si="6"/>
        <v>3</v>
      </c>
      <c r="AH15" s="9">
        <f t="shared" si="7"/>
        <v>3</v>
      </c>
      <c r="AI15" s="9">
        <f t="shared" si="8"/>
        <v>3</v>
      </c>
      <c r="AJ15" s="9">
        <f t="shared" si="9"/>
        <v>3</v>
      </c>
      <c r="AK15" s="9">
        <f t="shared" si="10"/>
        <v>3</v>
      </c>
      <c r="AL15" s="1">
        <f t="shared" si="11"/>
        <v>3</v>
      </c>
      <c r="AM15" s="1">
        <f t="shared" si="12"/>
        <v>3</v>
      </c>
      <c r="AN15" s="1">
        <f t="shared" si="0"/>
        <v>3</v>
      </c>
      <c r="AO15" s="1" t="b">
        <f t="shared" si="13"/>
        <v>1</v>
      </c>
      <c r="AP15" s="9" t="str">
        <f t="shared" si="14"/>
        <v>R01</v>
      </c>
      <c r="AQ15" s="9" t="str">
        <f t="shared" si="15"/>
        <v>R14</v>
      </c>
      <c r="AR15" s="1" t="str">
        <f t="shared" si="16"/>
        <v>FG;P004;0;3;3;3;3;3;3;3;3;3;3;TRUE;R01;R14;</v>
      </c>
    </row>
    <row r="16" spans="1:44" ht="70.2" customHeight="1">
      <c r="A16" s="12" t="s">
        <v>63</v>
      </c>
      <c r="B16" s="13" t="str">
        <f>IFERROR(INDEX(Roster!$B:$B, MATCH($A16, Roster!$A:$A, 0)),"")</f>
        <v>Chris</v>
      </c>
      <c r="C16" s="14">
        <v>1</v>
      </c>
      <c r="D16" s="11" t="str">
        <f>IF(ISBLANK(C16),"",VLOOKUP(C16,LU_FEAST!$A$22:$D$26,LangNum,FALSE))</f>
        <v xml:space="preserve"> I’m carrying momentum.</v>
      </c>
      <c r="E16" s="15">
        <v>0</v>
      </c>
      <c r="F16" s="11" t="str">
        <f>IF(ISBLANK(E16),"",VLOOKUP(E16,LU_FEAST!$A$30:$D$33,LangNum,FALSE))</f>
        <v>Plans often slip; priority given only when convenient.</v>
      </c>
      <c r="G16" s="15">
        <v>1</v>
      </c>
      <c r="H16" s="11" t="str">
        <f>IF(ISBLANK(G16),"",VLOOKUP(G16,LU_FEAST!$A$46:$D$49,LangNum,FALSE))</f>
        <v>Mixed; one thread lands, others stall.</v>
      </c>
      <c r="I16" s="15">
        <v>0</v>
      </c>
      <c r="J16" s="11" t="str">
        <f>IF(ISBLANK(I16),"",VLOOKUP(I16,LU_FEAST!$A$53:$D$56,LangNum,FALSE))</f>
        <v>Often missed/monologued; advice before listening; safety uncertain.</v>
      </c>
      <c r="K16" s="15">
        <v>1</v>
      </c>
      <c r="L16" s="11" t="str">
        <f>IF(ISBLANK(K16),"",VLOOKUP(K16,LU_FEAST!$A$39:$D$42,LangNum,FALSE))</f>
        <v>Moderate friction; meetings eventually happen after reminders.</v>
      </c>
      <c r="M16" s="15">
        <v>1</v>
      </c>
      <c r="N16" s="11" t="str">
        <f>IF(ISBLANK(M16),"",VLOOKUP(M16,LU_FEAST!$A$60:$D$63,LangNum,FALSE))</f>
        <v>Some shared chapters or one fresh memory recently.</v>
      </c>
      <c r="O16" s="15">
        <v>0</v>
      </c>
      <c r="P16" s="11" t="str">
        <f>IF(ISBLANK(O16),"",VLOOKUP(O16,LU_FEAST!$A$74:$D$77,LangNum,FALSE))</f>
        <v>No discernible imprint:</v>
      </c>
      <c r="Q16" s="15">
        <v>0</v>
      </c>
      <c r="R16" s="11" t="str">
        <f>IF(ISBLANK(Q16),"",VLOOKUP(Q16,LU_FEAST!$A$81:$D$84,LangNum,FALSE))</f>
        <v>No sharpening:</v>
      </c>
      <c r="S16" s="15">
        <v>0</v>
      </c>
      <c r="T16" s="11" t="str">
        <f>IF(ISBLANK(S16),"",VLOOKUP(S16,LU_FEAST!$A$88:$D$91,LangNum,FALSE))</f>
        <v>No collaboration</v>
      </c>
      <c r="U16" s="2" t="s">
        <v>651</v>
      </c>
      <c r="V16" s="11" t="str">
        <f>IF(ISBLANK(U16),"",VLOOKUP(U16,LU_FEAST!$A$96:$D$116,LangNum,FALSE))</f>
        <v>Rust friend</v>
      </c>
      <c r="W16" s="2" t="s">
        <v>647</v>
      </c>
      <c r="X16" s="11" t="str">
        <f>IF(ISBLANK(W16),"",VLOOKUP(W16,LU_FEAST!$A$96:$D$116,LangNum,FALSE))</f>
        <v>Neighbour</v>
      </c>
      <c r="AA16" s="6" t="s">
        <v>2432</v>
      </c>
      <c r="AB16" s="16" t="str">
        <f t="shared" si="1"/>
        <v>P009</v>
      </c>
      <c r="AC16" s="9">
        <f t="shared" si="2"/>
        <v>1</v>
      </c>
      <c r="AD16" s="9">
        <f t="shared" si="3"/>
        <v>0</v>
      </c>
      <c r="AE16" s="9">
        <f t="shared" si="4"/>
        <v>1</v>
      </c>
      <c r="AF16" s="9">
        <f t="shared" si="5"/>
        <v>0</v>
      </c>
      <c r="AG16" s="9">
        <f t="shared" si="6"/>
        <v>1</v>
      </c>
      <c r="AH16" s="9">
        <f t="shared" si="7"/>
        <v>1</v>
      </c>
      <c r="AI16" s="9">
        <f t="shared" si="8"/>
        <v>0</v>
      </c>
      <c r="AJ16" s="9">
        <f t="shared" si="9"/>
        <v>0</v>
      </c>
      <c r="AK16" s="9">
        <f t="shared" si="10"/>
        <v>0</v>
      </c>
      <c r="AL16" s="1">
        <f t="shared" si="11"/>
        <v>0.6</v>
      </c>
      <c r="AM16" s="1">
        <f t="shared" si="12"/>
        <v>0</v>
      </c>
      <c r="AN16" s="1">
        <f t="shared" si="0"/>
        <v>0.6</v>
      </c>
      <c r="AO16" s="1" t="b">
        <f t="shared" si="13"/>
        <v>0</v>
      </c>
      <c r="AP16" s="9" t="str">
        <f t="shared" si="14"/>
        <v>R08</v>
      </c>
      <c r="AQ16" s="9" t="str">
        <f t="shared" si="15"/>
        <v>R04</v>
      </c>
      <c r="AR16" s="1" t="str">
        <f t="shared" si="16"/>
        <v>FG;P009;1;0;1;0;1;1;0;0;0;0.6;0;FALSE;R08;R04;</v>
      </c>
    </row>
    <row r="17" spans="1:44" ht="70.2" customHeight="1">
      <c r="A17" s="12" t="s">
        <v>64</v>
      </c>
      <c r="B17" s="13" t="str">
        <f>IFERROR(INDEX(Roster!$B:$B, MATCH($A17, Roster!$A:$A, 0)),"")</f>
        <v>Helen</v>
      </c>
      <c r="C17" s="14">
        <v>1</v>
      </c>
      <c r="D17" s="11" t="str">
        <f>IF(ISBLANK(C17),"",VLOOKUP(C17,LU_FEAST!$A$22:$D$26,LangNum,FALSE))</f>
        <v xml:space="preserve"> I’m carrying momentum.</v>
      </c>
      <c r="E17" s="15">
        <v>2</v>
      </c>
      <c r="F17" s="11" t="str">
        <f>IF(ISBLANK(E17),"",VLOOKUP(E17,LU_FEAST!$A$30:$D$33,LangNum,FALSE))</f>
        <v>Keeps most promises; when it costs, we still make room; rebooks promptly.</v>
      </c>
      <c r="G17" s="15">
        <v>2</v>
      </c>
      <c r="H17" s="11" t="str">
        <f>IF(ISBLANK(G17),"",VLOOKUP(G17,LU_FEAST!$A$46:$D$49,LangNum,FALSE))</f>
        <v>Usually companionable/fun/flow; good conversation or co-doing feels natural.</v>
      </c>
      <c r="I17" s="15">
        <v>2</v>
      </c>
      <c r="J17" s="11" t="str">
        <f>IF(ISBLANK(I17),"",VLOOKUP(I17,LU_FEAST!$A$53:$D$56,LangNum,FALSE))</f>
        <v>Feels accurately seen; active-constructive replies; vulnerability comfortable.</v>
      </c>
      <c r="K17" s="15">
        <v>3</v>
      </c>
      <c r="L17" s="11" t="str">
        <f>IF(ISBLANK(K17),"",VLOOKUP(K17,LU_FEAST!$A$39:$D$42,LangNum,FALSE))</f>
        <v>Proactive coordination; multiple workable modes (walk/voice/async) make meet-ups easy.</v>
      </c>
      <c r="M17" s="15">
        <v>2</v>
      </c>
      <c r="N17" s="11" t="str">
        <f>IF(ISBLANK(M17),"",VLOOKUP(M17,LU_FEAST!$A$60:$D$63,LangNum,FALSE))</f>
        <v>Rich story and a fresh chapter in the last 6–8 weeks.</v>
      </c>
      <c r="O17" s="15">
        <v>1</v>
      </c>
      <c r="P17" s="11" t="str">
        <f>IF(ISBLANK(O17),"",VLOOKUP(O17,LU_FEAST!$A$74:$D$77,LangNum,FALSE))</f>
        <v>Nudge (single domain)</v>
      </c>
      <c r="Q17" s="15">
        <v>1</v>
      </c>
      <c r="R17" s="11" t="str">
        <f>IF(ISBLANK(Q17),"",VLOOKUP(Q17,LU_FEAST!$A$81:$D$84,LangNum,FALSE))</f>
        <v>Some support in thinking:</v>
      </c>
      <c r="S17" s="15">
        <v>0</v>
      </c>
      <c r="T17" s="11" t="str">
        <f>IF(ISBLANK(S17),"",VLOOKUP(S17,LU_FEAST!$A$88:$D$91,LangNum,FALSE))</f>
        <v>No collaboration</v>
      </c>
      <c r="U17" s="2" t="s">
        <v>664</v>
      </c>
      <c r="V17" s="11" t="str">
        <f>IF(ISBLANK(U17),"",VLOOKUP(U17,LU_FEAST!$A$96:$D$116,LangNum,FALSE))</f>
        <v>Companion</v>
      </c>
      <c r="W17" s="2" t="s">
        <v>655</v>
      </c>
      <c r="X17" s="11" t="str">
        <f>IF(ISBLANK(W17),"",VLOOKUP(W17,LU_FEAST!$A$96:$D$116,LangNum,FALSE))</f>
        <v>Mom</v>
      </c>
      <c r="AA17" s="6" t="s">
        <v>2432</v>
      </c>
      <c r="AB17" s="16" t="str">
        <f t="shared" si="1"/>
        <v>P010</v>
      </c>
      <c r="AC17" s="9">
        <f t="shared" si="2"/>
        <v>1</v>
      </c>
      <c r="AD17" s="9">
        <f t="shared" si="3"/>
        <v>2</v>
      </c>
      <c r="AE17" s="9">
        <f t="shared" si="4"/>
        <v>2</v>
      </c>
      <c r="AF17" s="9">
        <f t="shared" si="5"/>
        <v>2</v>
      </c>
      <c r="AG17" s="9">
        <f t="shared" si="6"/>
        <v>3</v>
      </c>
      <c r="AH17" s="9">
        <f t="shared" si="7"/>
        <v>2</v>
      </c>
      <c r="AI17" s="9">
        <f t="shared" si="8"/>
        <v>1</v>
      </c>
      <c r="AJ17" s="9">
        <f t="shared" si="9"/>
        <v>1</v>
      </c>
      <c r="AK17" s="9">
        <f t="shared" si="10"/>
        <v>0</v>
      </c>
      <c r="AL17" s="1">
        <f t="shared" si="11"/>
        <v>2.2000000000000002</v>
      </c>
      <c r="AM17" s="1">
        <f t="shared" si="12"/>
        <v>0.67</v>
      </c>
      <c r="AN17" s="1">
        <f t="shared" si="0"/>
        <v>2.4300000000000002</v>
      </c>
      <c r="AO17" s="1" t="b">
        <f t="shared" si="13"/>
        <v>1</v>
      </c>
      <c r="AP17" s="9" t="str">
        <f t="shared" si="14"/>
        <v>R21</v>
      </c>
      <c r="AQ17" s="9" t="str">
        <f t="shared" si="15"/>
        <v>R12</v>
      </c>
      <c r="AR17" s="1" t="str">
        <f t="shared" si="16"/>
        <v>FG;P010;1;2;2;2;3;2;1;1;0;2.2;0.67;TRUE;R21;R12;</v>
      </c>
    </row>
    <row r="18" spans="1:44" ht="70.2" customHeight="1">
      <c r="A18" s="12"/>
      <c r="B18" s="13" t="str">
        <f>IFERROR(INDEX(Roster!$B:$B, MATCH($A18, Roster!$A:$A, 0)),"")</f>
        <v/>
      </c>
      <c r="C18" s="14"/>
      <c r="D18" s="11" t="str">
        <f>IF(ISBLANK(C18),"",VLOOKUP(C18,LU_FEAST!$A$22:$D$26,LangNum,FALSE))</f>
        <v/>
      </c>
      <c r="E18" s="15"/>
      <c r="F18" s="11" t="str">
        <f>IF(ISBLANK(E18),"",VLOOKUP(E18,LU_FEAST!$A$30:$D$33,LangNum,FALSE))</f>
        <v/>
      </c>
      <c r="G18" s="15"/>
      <c r="H18" s="11" t="str">
        <f>IF(ISBLANK(G18),"",VLOOKUP(G18,LU_FEAST!$A$46:$D$49,LangNum,FALSE))</f>
        <v/>
      </c>
      <c r="I18" s="15"/>
      <c r="J18" s="11" t="str">
        <f>IF(ISBLANK(I18),"",VLOOKUP(I18,LU_FEAST!$A$53:$D$56,LangNum,FALSE))</f>
        <v/>
      </c>
      <c r="K18" s="15"/>
      <c r="L18" s="11" t="str">
        <f>IF(ISBLANK(K18),"",VLOOKUP(K18,LU_FEAST!$A$39:$D$42,LangNum,FALSE))</f>
        <v/>
      </c>
      <c r="M18" s="15"/>
      <c r="N18" s="11" t="str">
        <f>IF(ISBLANK(M18),"",VLOOKUP(M18,LU_FEAST!$A$60:$D$63,LangNum,FALSE))</f>
        <v/>
      </c>
      <c r="O18" s="15"/>
      <c r="P18" s="11" t="str">
        <f>IF(ISBLANK(O18),"",VLOOKUP(O18,LU_FEAST!$A$74:$D$77,LangNum,FALSE))</f>
        <v/>
      </c>
      <c r="Q18" s="15"/>
      <c r="R18" s="11" t="str">
        <f>IF(ISBLANK(Q18),"",VLOOKUP(Q18,LU_FEAST!$A$81:$D$84,LangNum,FALSE))</f>
        <v/>
      </c>
      <c r="S18" s="15"/>
      <c r="T18" s="11" t="str">
        <f>IF(ISBLANK(S18),"",VLOOKUP(S18,LU_FEAST!$A$88:$D$91,LangNum,FALSE))</f>
        <v/>
      </c>
      <c r="U18" s="2"/>
      <c r="V18" s="11" t="str">
        <f>IF(ISBLANK(U18),"",VLOOKUP(U18,LU_FEAST!$A$96:$D$116,LangNum,FALSE))</f>
        <v/>
      </c>
      <c r="W18" s="2"/>
      <c r="X18" s="11" t="str">
        <f>IF(ISBLANK(W18),"",VLOOKUP(W18,LU_FEAST!$A$96:$D$116,LangNum,FALSE))</f>
        <v/>
      </c>
      <c r="AA18" s="6" t="s">
        <v>2432</v>
      </c>
      <c r="AB18" s="16" t="str">
        <f t="shared" si="1"/>
        <v/>
      </c>
      <c r="AC18" s="9" t="str">
        <f t="shared" si="2"/>
        <v/>
      </c>
      <c r="AD18" s="9" t="str">
        <f t="shared" si="3"/>
        <v/>
      </c>
      <c r="AE18" s="9" t="str">
        <f t="shared" si="4"/>
        <v/>
      </c>
      <c r="AF18" s="9" t="str">
        <f t="shared" si="5"/>
        <v/>
      </c>
      <c r="AG18" s="9" t="str">
        <f t="shared" si="6"/>
        <v/>
      </c>
      <c r="AH18" s="9" t="str">
        <f t="shared" si="7"/>
        <v/>
      </c>
      <c r="AI18" s="9" t="str">
        <f t="shared" si="8"/>
        <v/>
      </c>
      <c r="AJ18" s="9" t="str">
        <f t="shared" si="9"/>
        <v/>
      </c>
      <c r="AK18" s="9" t="str">
        <f t="shared" si="10"/>
        <v/>
      </c>
      <c r="AL18" s="1">
        <f t="shared" si="11"/>
        <v>0</v>
      </c>
      <c r="AM18" s="1">
        <f t="shared" si="12"/>
        <v>0</v>
      </c>
      <c r="AN18" s="1">
        <f t="shared" si="0"/>
        <v>0</v>
      </c>
      <c r="AO18" s="1" t="b">
        <f t="shared" si="13"/>
        <v>0</v>
      </c>
      <c r="AP18" s="9" t="str">
        <f t="shared" si="14"/>
        <v/>
      </c>
      <c r="AQ18" s="9" t="str">
        <f t="shared" si="15"/>
        <v/>
      </c>
      <c r="AR18" s="1" t="str">
        <f t="shared" si="16"/>
        <v/>
      </c>
    </row>
    <row r="19" spans="1:44" ht="70.2" customHeight="1">
      <c r="A19" s="12"/>
      <c r="B19" s="13" t="str">
        <f>IFERROR(INDEX(Roster!$B:$B, MATCH($A19, Roster!$A:$A, 0)),"")</f>
        <v/>
      </c>
      <c r="C19" s="14"/>
      <c r="D19" s="11" t="str">
        <f>IF(ISBLANK(C19),"",VLOOKUP(C19,LU_FEAST!$A$22:$D$26,LangNum,FALSE))</f>
        <v/>
      </c>
      <c r="E19" s="15"/>
      <c r="F19" s="11" t="str">
        <f>IF(ISBLANK(E19),"",VLOOKUP(E19,LU_FEAST!$A$30:$D$33,LangNum,FALSE))</f>
        <v/>
      </c>
      <c r="G19" s="15"/>
      <c r="H19" s="11" t="str">
        <f>IF(ISBLANK(G19),"",VLOOKUP(G19,LU_FEAST!$A$46:$D$49,LangNum,FALSE))</f>
        <v/>
      </c>
      <c r="I19" s="15"/>
      <c r="J19" s="11" t="str">
        <f>IF(ISBLANK(I19),"",VLOOKUP(I19,LU_FEAST!$A$53:$D$56,LangNum,FALSE))</f>
        <v/>
      </c>
      <c r="K19" s="15"/>
      <c r="L19" s="11" t="str">
        <f>IF(ISBLANK(K19),"",VLOOKUP(K19,LU_FEAST!$A$39:$D$42,LangNum,FALSE))</f>
        <v/>
      </c>
      <c r="M19" s="15"/>
      <c r="N19" s="11" t="str">
        <f>IF(ISBLANK(M19),"",VLOOKUP(M19,LU_FEAST!$A$60:$D$63,LangNum,FALSE))</f>
        <v/>
      </c>
      <c r="O19" s="15"/>
      <c r="P19" s="11" t="str">
        <f>IF(ISBLANK(O19),"",VLOOKUP(O19,LU_FEAST!$A$74:$D$77,LangNum,FALSE))</f>
        <v/>
      </c>
      <c r="Q19" s="15"/>
      <c r="R19" s="11" t="str">
        <f>IF(ISBLANK(Q19),"",VLOOKUP(Q19,LU_FEAST!$A$81:$D$84,LangNum,FALSE))</f>
        <v/>
      </c>
      <c r="S19" s="15"/>
      <c r="T19" s="11" t="str">
        <f>IF(ISBLANK(S19),"",VLOOKUP(S19,LU_FEAST!$A$88:$D$91,LangNum,FALSE))</f>
        <v/>
      </c>
      <c r="U19" s="2"/>
      <c r="V19" s="11" t="str">
        <f>IF(ISBLANK(U19),"",VLOOKUP(U19,LU_FEAST!$A$96:$D$116,LangNum,FALSE))</f>
        <v/>
      </c>
      <c r="W19" s="2"/>
      <c r="X19" s="11" t="str">
        <f>IF(ISBLANK(W19),"",VLOOKUP(W19,LU_FEAST!$A$96:$D$116,LangNum,FALSE))</f>
        <v/>
      </c>
      <c r="AA19" s="6" t="s">
        <v>2432</v>
      </c>
      <c r="AB19" s="16" t="str">
        <f t="shared" si="1"/>
        <v/>
      </c>
      <c r="AC19" s="9" t="str">
        <f t="shared" si="2"/>
        <v/>
      </c>
      <c r="AD19" s="9" t="str">
        <f t="shared" si="3"/>
        <v/>
      </c>
      <c r="AE19" s="9" t="str">
        <f t="shared" si="4"/>
        <v/>
      </c>
      <c r="AF19" s="9" t="str">
        <f t="shared" si="5"/>
        <v/>
      </c>
      <c r="AG19" s="9" t="str">
        <f t="shared" si="6"/>
        <v/>
      </c>
      <c r="AH19" s="9" t="str">
        <f t="shared" si="7"/>
        <v/>
      </c>
      <c r="AI19" s="9" t="str">
        <f t="shared" si="8"/>
        <v/>
      </c>
      <c r="AJ19" s="9" t="str">
        <f t="shared" si="9"/>
        <v/>
      </c>
      <c r="AK19" s="9" t="str">
        <f t="shared" si="10"/>
        <v/>
      </c>
      <c r="AL19" s="1">
        <f t="shared" si="11"/>
        <v>0</v>
      </c>
      <c r="AM19" s="1">
        <f t="shared" si="12"/>
        <v>0</v>
      </c>
      <c r="AN19" s="1">
        <f t="shared" si="0"/>
        <v>0</v>
      </c>
      <c r="AO19" s="1" t="b">
        <f t="shared" si="13"/>
        <v>0</v>
      </c>
      <c r="AP19" s="9" t="str">
        <f t="shared" si="14"/>
        <v/>
      </c>
      <c r="AQ19" s="9" t="str">
        <f t="shared" si="15"/>
        <v/>
      </c>
      <c r="AR19" s="1" t="str">
        <f t="shared" si="16"/>
        <v/>
      </c>
    </row>
    <row r="20" spans="1:44" ht="70.2" customHeight="1">
      <c r="A20" s="12"/>
      <c r="B20" s="13" t="str">
        <f>IFERROR(INDEX(Roster!$B:$B, MATCH($A20, Roster!$A:$A, 0)),"")</f>
        <v/>
      </c>
      <c r="C20" s="14"/>
      <c r="D20" s="11" t="str">
        <f>IF(ISBLANK(C20),"",VLOOKUP(C20,LU_FEAST!$A$22:$D$26,LangNum,FALSE))</f>
        <v/>
      </c>
      <c r="E20" s="15"/>
      <c r="F20" s="11" t="str">
        <f>IF(ISBLANK(E20),"",VLOOKUP(E20,LU_FEAST!$A$30:$D$33,LangNum,FALSE))</f>
        <v/>
      </c>
      <c r="G20" s="15"/>
      <c r="H20" s="11" t="str">
        <f>IF(ISBLANK(G20),"",VLOOKUP(G20,LU_FEAST!$A$46:$D$49,LangNum,FALSE))</f>
        <v/>
      </c>
      <c r="I20" s="15"/>
      <c r="J20" s="11" t="str">
        <f>IF(ISBLANK(I20),"",VLOOKUP(I20,LU_FEAST!$A$53:$D$56,LangNum,FALSE))</f>
        <v/>
      </c>
      <c r="K20" s="15"/>
      <c r="L20" s="11" t="str">
        <f>IF(ISBLANK(K20),"",VLOOKUP(K20,LU_FEAST!$A$39:$D$42,LangNum,FALSE))</f>
        <v/>
      </c>
      <c r="M20" s="15"/>
      <c r="N20" s="11" t="str">
        <f>IF(ISBLANK(M20),"",VLOOKUP(M20,LU_FEAST!$A$60:$D$63,LangNum,FALSE))</f>
        <v/>
      </c>
      <c r="O20" s="15"/>
      <c r="P20" s="11" t="str">
        <f>IF(ISBLANK(O20),"",VLOOKUP(O20,LU_FEAST!$A$74:$D$77,LangNum,FALSE))</f>
        <v/>
      </c>
      <c r="Q20" s="15"/>
      <c r="R20" s="11" t="str">
        <f>IF(ISBLANK(Q20),"",VLOOKUP(Q20,LU_FEAST!$A$81:$D$84,LangNum,FALSE))</f>
        <v/>
      </c>
      <c r="S20" s="15"/>
      <c r="T20" s="11" t="str">
        <f>IF(ISBLANK(S20),"",VLOOKUP(S20,LU_FEAST!$A$88:$D$91,LangNum,FALSE))</f>
        <v/>
      </c>
      <c r="U20" s="2"/>
      <c r="V20" s="11" t="str">
        <f>IF(ISBLANK(U20),"",VLOOKUP(U20,LU_FEAST!$A$96:$D$116,LangNum,FALSE))</f>
        <v/>
      </c>
      <c r="W20" s="2"/>
      <c r="X20" s="11" t="str">
        <f>IF(ISBLANK(W20),"",VLOOKUP(W20,LU_FEAST!$A$96:$D$116,LangNum,FALSE))</f>
        <v/>
      </c>
      <c r="AA20" s="6" t="s">
        <v>2432</v>
      </c>
      <c r="AB20" s="16" t="str">
        <f t="shared" si="1"/>
        <v/>
      </c>
      <c r="AC20" s="9" t="str">
        <f t="shared" si="2"/>
        <v/>
      </c>
      <c r="AD20" s="9" t="str">
        <f t="shared" si="3"/>
        <v/>
      </c>
      <c r="AE20" s="9" t="str">
        <f t="shared" si="4"/>
        <v/>
      </c>
      <c r="AF20" s="9" t="str">
        <f t="shared" si="5"/>
        <v/>
      </c>
      <c r="AG20" s="9" t="str">
        <f t="shared" si="6"/>
        <v/>
      </c>
      <c r="AH20" s="9" t="str">
        <f t="shared" si="7"/>
        <v/>
      </c>
      <c r="AI20" s="9" t="str">
        <f t="shared" si="8"/>
        <v/>
      </c>
      <c r="AJ20" s="9" t="str">
        <f t="shared" si="9"/>
        <v/>
      </c>
      <c r="AK20" s="9" t="str">
        <f t="shared" si="10"/>
        <v/>
      </c>
      <c r="AL20" s="1">
        <f t="shared" si="11"/>
        <v>0</v>
      </c>
      <c r="AM20" s="1">
        <f t="shared" si="12"/>
        <v>0</v>
      </c>
      <c r="AN20" s="1">
        <f t="shared" si="0"/>
        <v>0</v>
      </c>
      <c r="AO20" s="1" t="b">
        <f t="shared" si="13"/>
        <v>0</v>
      </c>
      <c r="AP20" s="9" t="str">
        <f t="shared" si="14"/>
        <v/>
      </c>
      <c r="AQ20" s="9" t="str">
        <f t="shared" si="15"/>
        <v/>
      </c>
      <c r="AR20" s="1" t="str">
        <f t="shared" si="16"/>
        <v/>
      </c>
    </row>
    <row r="21" spans="1:44" ht="70.2" customHeight="1">
      <c r="A21" s="12"/>
      <c r="B21" s="13" t="str">
        <f>IFERROR(INDEX(Roster!$B:$B, MATCH($A21, Roster!$A:$A, 0)),"")</f>
        <v/>
      </c>
      <c r="C21" s="14"/>
      <c r="D21" s="11" t="str">
        <f>IF(ISBLANK(C21),"",VLOOKUP(C21,LU_FEAST!$A$22:$D$26,LangNum,FALSE))</f>
        <v/>
      </c>
      <c r="E21" s="15"/>
      <c r="F21" s="11" t="str">
        <f>IF(ISBLANK(E21),"",VLOOKUP(E21,LU_FEAST!$A$30:$D$33,LangNum,FALSE))</f>
        <v/>
      </c>
      <c r="G21" s="15"/>
      <c r="H21" s="11" t="str">
        <f>IF(ISBLANK(G21),"",VLOOKUP(G21,LU_FEAST!$A$46:$D$49,LangNum,FALSE))</f>
        <v/>
      </c>
      <c r="I21" s="15"/>
      <c r="J21" s="11" t="str">
        <f>IF(ISBLANK(I21),"",VLOOKUP(I21,LU_FEAST!$A$53:$D$56,LangNum,FALSE))</f>
        <v/>
      </c>
      <c r="K21" s="15"/>
      <c r="L21" s="11" t="str">
        <f>IF(ISBLANK(K21),"",VLOOKUP(K21,LU_FEAST!$A$39:$D$42,LangNum,FALSE))</f>
        <v/>
      </c>
      <c r="M21" s="15"/>
      <c r="N21" s="11" t="str">
        <f>IF(ISBLANK(M21),"",VLOOKUP(M21,LU_FEAST!$A$60:$D$63,LangNum,FALSE))</f>
        <v/>
      </c>
      <c r="O21" s="15"/>
      <c r="P21" s="11" t="str">
        <f>IF(ISBLANK(O21),"",VLOOKUP(O21,LU_FEAST!$A$74:$D$77,LangNum,FALSE))</f>
        <v/>
      </c>
      <c r="Q21" s="15"/>
      <c r="R21" s="11" t="str">
        <f>IF(ISBLANK(Q21),"",VLOOKUP(Q21,LU_FEAST!$A$81:$D$84,LangNum,FALSE))</f>
        <v/>
      </c>
      <c r="S21" s="15"/>
      <c r="T21" s="11" t="str">
        <f>IF(ISBLANK(S21),"",VLOOKUP(S21,LU_FEAST!$A$88:$D$91,LangNum,FALSE))</f>
        <v/>
      </c>
      <c r="U21" s="2"/>
      <c r="V21" s="11" t="str">
        <f>IF(ISBLANK(U21),"",VLOOKUP(U21,LU_FEAST!$A$96:$D$116,LangNum,FALSE))</f>
        <v/>
      </c>
      <c r="W21" s="2"/>
      <c r="X21" s="11" t="str">
        <f>IF(ISBLANK(W21),"",VLOOKUP(W21,LU_FEAST!$A$96:$D$116,LangNum,FALSE))</f>
        <v/>
      </c>
      <c r="AA21" s="6" t="s">
        <v>2432</v>
      </c>
      <c r="AB21" s="16" t="str">
        <f t="shared" si="1"/>
        <v/>
      </c>
      <c r="AC21" s="9" t="str">
        <f t="shared" si="2"/>
        <v/>
      </c>
      <c r="AD21" s="9" t="str">
        <f t="shared" si="3"/>
        <v/>
      </c>
      <c r="AE21" s="9" t="str">
        <f t="shared" si="4"/>
        <v/>
      </c>
      <c r="AF21" s="9" t="str">
        <f t="shared" si="5"/>
        <v/>
      </c>
      <c r="AG21" s="9" t="str">
        <f t="shared" si="6"/>
        <v/>
      </c>
      <c r="AH21" s="9" t="str">
        <f t="shared" si="7"/>
        <v/>
      </c>
      <c r="AI21" s="9" t="str">
        <f t="shared" si="8"/>
        <v/>
      </c>
      <c r="AJ21" s="9" t="str">
        <f t="shared" si="9"/>
        <v/>
      </c>
      <c r="AK21" s="9" t="str">
        <f t="shared" si="10"/>
        <v/>
      </c>
      <c r="AL21" s="1">
        <f t="shared" si="11"/>
        <v>0</v>
      </c>
      <c r="AM21" s="1">
        <f t="shared" si="12"/>
        <v>0</v>
      </c>
      <c r="AN21" s="1">
        <f t="shared" si="0"/>
        <v>0</v>
      </c>
      <c r="AO21" s="1" t="b">
        <f t="shared" si="13"/>
        <v>0</v>
      </c>
      <c r="AP21" s="9" t="str">
        <f t="shared" si="14"/>
        <v/>
      </c>
      <c r="AQ21" s="9" t="str">
        <f t="shared" si="15"/>
        <v/>
      </c>
      <c r="AR21" s="1" t="str">
        <f t="shared" si="16"/>
        <v/>
      </c>
    </row>
    <row r="22" spans="1:44" ht="70.2" customHeight="1">
      <c r="A22" s="12"/>
      <c r="B22" s="13" t="str">
        <f>IFERROR(INDEX(Roster!$B:$B, MATCH($A22, Roster!$A:$A, 0)),"")</f>
        <v/>
      </c>
      <c r="C22" s="14"/>
      <c r="D22" s="11" t="str">
        <f>IF(ISBLANK(C22),"",VLOOKUP(C22,LU_FEAST!$A$22:$D$26,LangNum,FALSE))</f>
        <v/>
      </c>
      <c r="E22" s="15"/>
      <c r="F22" s="11" t="str">
        <f>IF(ISBLANK(E22),"",VLOOKUP(E22,LU_FEAST!$A$30:$D$33,LangNum,FALSE))</f>
        <v/>
      </c>
      <c r="G22" s="15"/>
      <c r="H22" s="11" t="str">
        <f>IF(ISBLANK(G22),"",VLOOKUP(G22,LU_FEAST!$A$46:$D$49,LangNum,FALSE))</f>
        <v/>
      </c>
      <c r="I22" s="15"/>
      <c r="J22" s="11" t="str">
        <f>IF(ISBLANK(I22),"",VLOOKUP(I22,LU_FEAST!$A$53:$D$56,LangNum,FALSE))</f>
        <v/>
      </c>
      <c r="K22" s="15"/>
      <c r="L22" s="11" t="str">
        <f>IF(ISBLANK(K22),"",VLOOKUP(K22,LU_FEAST!$A$39:$D$42,LangNum,FALSE))</f>
        <v/>
      </c>
      <c r="M22" s="15"/>
      <c r="N22" s="11" t="str">
        <f>IF(ISBLANK(M22),"",VLOOKUP(M22,LU_FEAST!$A$60:$D$63,LangNum,FALSE))</f>
        <v/>
      </c>
      <c r="O22" s="15"/>
      <c r="P22" s="11" t="str">
        <f>IF(ISBLANK(O22),"",VLOOKUP(O22,LU_FEAST!$A$74:$D$77,LangNum,FALSE))</f>
        <v/>
      </c>
      <c r="Q22" s="15"/>
      <c r="R22" s="11" t="str">
        <f>IF(ISBLANK(Q22),"",VLOOKUP(Q22,LU_FEAST!$A$81:$D$84,LangNum,FALSE))</f>
        <v/>
      </c>
      <c r="S22" s="15"/>
      <c r="T22" s="11" t="str">
        <f>IF(ISBLANK(S22),"",VLOOKUP(S22,LU_FEAST!$A$88:$D$91,LangNum,FALSE))</f>
        <v/>
      </c>
      <c r="U22" s="2"/>
      <c r="V22" s="11" t="str">
        <f>IF(ISBLANK(U22),"",VLOOKUP(U22,LU_FEAST!$A$96:$D$116,LangNum,FALSE))</f>
        <v/>
      </c>
      <c r="W22" s="2"/>
      <c r="X22" s="11" t="str">
        <f>IF(ISBLANK(W22),"",VLOOKUP(W22,LU_FEAST!$A$96:$D$116,LangNum,FALSE))</f>
        <v/>
      </c>
      <c r="AA22" s="6" t="s">
        <v>2432</v>
      </c>
      <c r="AB22" s="16" t="str">
        <f t="shared" si="1"/>
        <v/>
      </c>
      <c r="AC22" s="9" t="str">
        <f t="shared" si="2"/>
        <v/>
      </c>
      <c r="AD22" s="9" t="str">
        <f t="shared" si="3"/>
        <v/>
      </c>
      <c r="AE22" s="9" t="str">
        <f t="shared" si="4"/>
        <v/>
      </c>
      <c r="AF22" s="9" t="str">
        <f t="shared" si="5"/>
        <v/>
      </c>
      <c r="AG22" s="9" t="str">
        <f t="shared" si="6"/>
        <v/>
      </c>
      <c r="AH22" s="9" t="str">
        <f t="shared" si="7"/>
        <v/>
      </c>
      <c r="AI22" s="9" t="str">
        <f t="shared" si="8"/>
        <v/>
      </c>
      <c r="AJ22" s="9" t="str">
        <f t="shared" si="9"/>
        <v/>
      </c>
      <c r="AK22" s="9" t="str">
        <f t="shared" si="10"/>
        <v/>
      </c>
      <c r="AL22" s="1">
        <f t="shared" si="11"/>
        <v>0</v>
      </c>
      <c r="AM22" s="1">
        <f t="shared" si="12"/>
        <v>0</v>
      </c>
      <c r="AN22" s="1">
        <f t="shared" si="0"/>
        <v>0</v>
      </c>
      <c r="AO22" s="1" t="b">
        <f t="shared" si="13"/>
        <v>0</v>
      </c>
      <c r="AP22" s="9" t="str">
        <f t="shared" si="14"/>
        <v/>
      </c>
      <c r="AQ22" s="9" t="str">
        <f t="shared" si="15"/>
        <v/>
      </c>
      <c r="AR22" s="1" t="str">
        <f t="shared" si="16"/>
        <v/>
      </c>
    </row>
    <row r="23" spans="1:44" ht="70.2" customHeight="1">
      <c r="A23" s="12"/>
      <c r="B23" s="13" t="str">
        <f>IFERROR(INDEX(Roster!$B:$B, MATCH($A23, Roster!$A:$A, 0)),"")</f>
        <v/>
      </c>
      <c r="C23" s="14"/>
      <c r="D23" s="11" t="str">
        <f>IF(ISBLANK(C23),"",VLOOKUP(C23,LU_FEAST!$A$22:$D$26,LangNum,FALSE))</f>
        <v/>
      </c>
      <c r="E23" s="15"/>
      <c r="F23" s="11" t="str">
        <f>IF(ISBLANK(E23),"",VLOOKUP(E23,LU_FEAST!$A$30:$D$33,LangNum,FALSE))</f>
        <v/>
      </c>
      <c r="G23" s="15"/>
      <c r="H23" s="11" t="str">
        <f>IF(ISBLANK(G23),"",VLOOKUP(G23,LU_FEAST!$A$46:$D$49,LangNum,FALSE))</f>
        <v/>
      </c>
      <c r="I23" s="15"/>
      <c r="J23" s="11" t="str">
        <f>IF(ISBLANK(I23),"",VLOOKUP(I23,LU_FEAST!$A$53:$D$56,LangNum,FALSE))</f>
        <v/>
      </c>
      <c r="K23" s="15"/>
      <c r="L23" s="11" t="str">
        <f>IF(ISBLANK(K23),"",VLOOKUP(K23,LU_FEAST!$A$39:$D$42,LangNum,FALSE))</f>
        <v/>
      </c>
      <c r="M23" s="15"/>
      <c r="N23" s="11" t="str">
        <f>IF(ISBLANK(M23),"",VLOOKUP(M23,LU_FEAST!$A$60:$D$63,LangNum,FALSE))</f>
        <v/>
      </c>
      <c r="O23" s="15"/>
      <c r="P23" s="11" t="str">
        <f>IF(ISBLANK(O23),"",VLOOKUP(O23,LU_FEAST!$A$74:$D$77,LangNum,FALSE))</f>
        <v/>
      </c>
      <c r="Q23" s="15"/>
      <c r="R23" s="11" t="str">
        <f>IF(ISBLANK(Q23),"",VLOOKUP(Q23,LU_FEAST!$A$81:$D$84,LangNum,FALSE))</f>
        <v/>
      </c>
      <c r="S23" s="15"/>
      <c r="T23" s="11" t="str">
        <f>IF(ISBLANK(S23),"",VLOOKUP(S23,LU_FEAST!$A$88:$D$91,LangNum,FALSE))</f>
        <v/>
      </c>
      <c r="U23" s="2"/>
      <c r="V23" s="11" t="str">
        <f>IF(ISBLANK(U23),"",VLOOKUP(U23,LU_FEAST!$A$96:$D$116,LangNum,FALSE))</f>
        <v/>
      </c>
      <c r="W23" s="2"/>
      <c r="X23" s="11" t="str">
        <f>IF(ISBLANK(W23),"",VLOOKUP(W23,LU_FEAST!$A$96:$D$116,LangNum,FALSE))</f>
        <v/>
      </c>
      <c r="AA23" s="6" t="s">
        <v>2432</v>
      </c>
      <c r="AB23" s="16" t="str">
        <f t="shared" si="1"/>
        <v/>
      </c>
      <c r="AC23" s="9" t="str">
        <f t="shared" si="2"/>
        <v/>
      </c>
      <c r="AD23" s="9" t="str">
        <f t="shared" si="3"/>
        <v/>
      </c>
      <c r="AE23" s="9" t="str">
        <f t="shared" si="4"/>
        <v/>
      </c>
      <c r="AF23" s="9" t="str">
        <f t="shared" si="5"/>
        <v/>
      </c>
      <c r="AG23" s="9" t="str">
        <f t="shared" si="6"/>
        <v/>
      </c>
      <c r="AH23" s="9" t="str">
        <f t="shared" si="7"/>
        <v/>
      </c>
      <c r="AI23" s="9" t="str">
        <f t="shared" si="8"/>
        <v/>
      </c>
      <c r="AJ23" s="9" t="str">
        <f t="shared" si="9"/>
        <v/>
      </c>
      <c r="AK23" s="9" t="str">
        <f t="shared" si="10"/>
        <v/>
      </c>
      <c r="AL23" s="1">
        <f t="shared" si="11"/>
        <v>0</v>
      </c>
      <c r="AM23" s="1">
        <f t="shared" si="12"/>
        <v>0</v>
      </c>
      <c r="AN23" s="1">
        <f t="shared" si="0"/>
        <v>0</v>
      </c>
      <c r="AO23" s="1" t="b">
        <f t="shared" si="13"/>
        <v>0</v>
      </c>
      <c r="AP23" s="9" t="str">
        <f t="shared" si="14"/>
        <v/>
      </c>
      <c r="AQ23" s="9" t="str">
        <f t="shared" si="15"/>
        <v/>
      </c>
      <c r="AR23" s="1" t="str">
        <f t="shared" si="16"/>
        <v/>
      </c>
    </row>
    <row r="24" spans="1:44" ht="70.2" customHeight="1">
      <c r="A24" s="12"/>
      <c r="B24" s="13" t="str">
        <f>IFERROR(INDEX(Roster!$B:$B, MATCH($A24, Roster!$A:$A, 0)),"")</f>
        <v/>
      </c>
      <c r="C24" s="14"/>
      <c r="D24" s="11" t="str">
        <f>IF(ISBLANK(C24),"",VLOOKUP(C24,LU_FEAST!$A$22:$D$26,LangNum,FALSE))</f>
        <v/>
      </c>
      <c r="E24" s="15"/>
      <c r="F24" s="11" t="str">
        <f>IF(ISBLANK(E24),"",VLOOKUP(E24,LU_FEAST!$A$30:$D$33,LangNum,FALSE))</f>
        <v/>
      </c>
      <c r="G24" s="15"/>
      <c r="H24" s="11" t="str">
        <f>IF(ISBLANK(G24),"",VLOOKUP(G24,LU_FEAST!$A$46:$D$49,LangNum,FALSE))</f>
        <v/>
      </c>
      <c r="I24" s="15"/>
      <c r="J24" s="11" t="str">
        <f>IF(ISBLANK(I24),"",VLOOKUP(I24,LU_FEAST!$A$53:$D$56,LangNum,FALSE))</f>
        <v/>
      </c>
      <c r="K24" s="15"/>
      <c r="L24" s="11" t="str">
        <f>IF(ISBLANK(K24),"",VLOOKUP(K24,LU_FEAST!$A$39:$D$42,LangNum,FALSE))</f>
        <v/>
      </c>
      <c r="M24" s="15"/>
      <c r="N24" s="11" t="str">
        <f>IF(ISBLANK(M24),"",VLOOKUP(M24,LU_FEAST!$A$60:$D$63,LangNum,FALSE))</f>
        <v/>
      </c>
      <c r="O24" s="15"/>
      <c r="P24" s="11" t="str">
        <f>IF(ISBLANK(O24),"",VLOOKUP(O24,LU_FEAST!$A$74:$D$77,LangNum,FALSE))</f>
        <v/>
      </c>
      <c r="Q24" s="15"/>
      <c r="R24" s="11" t="str">
        <f>IF(ISBLANK(Q24),"",VLOOKUP(Q24,LU_FEAST!$A$81:$D$84,LangNum,FALSE))</f>
        <v/>
      </c>
      <c r="S24" s="15"/>
      <c r="T24" s="11" t="str">
        <f>IF(ISBLANK(S24),"",VLOOKUP(S24,LU_FEAST!$A$88:$D$91,LangNum,FALSE))</f>
        <v/>
      </c>
      <c r="U24" s="2"/>
      <c r="V24" s="11" t="str">
        <f>IF(ISBLANK(U24),"",VLOOKUP(U24,LU_FEAST!$A$96:$D$116,LangNum,FALSE))</f>
        <v/>
      </c>
      <c r="W24" s="2"/>
      <c r="X24" s="11" t="str">
        <f>IF(ISBLANK(W24),"",VLOOKUP(W24,LU_FEAST!$A$96:$D$116,LangNum,FALSE))</f>
        <v/>
      </c>
      <c r="AA24" s="6" t="s">
        <v>2432</v>
      </c>
      <c r="AB24" s="16" t="str">
        <f t="shared" si="1"/>
        <v/>
      </c>
      <c r="AC24" s="9" t="str">
        <f t="shared" si="2"/>
        <v/>
      </c>
      <c r="AD24" s="9" t="str">
        <f t="shared" si="3"/>
        <v/>
      </c>
      <c r="AE24" s="9" t="str">
        <f t="shared" si="4"/>
        <v/>
      </c>
      <c r="AF24" s="9" t="str">
        <f t="shared" si="5"/>
        <v/>
      </c>
      <c r="AG24" s="9" t="str">
        <f t="shared" si="6"/>
        <v/>
      </c>
      <c r="AH24" s="9" t="str">
        <f t="shared" si="7"/>
        <v/>
      </c>
      <c r="AI24" s="9" t="str">
        <f t="shared" si="8"/>
        <v/>
      </c>
      <c r="AJ24" s="9" t="str">
        <f t="shared" si="9"/>
        <v/>
      </c>
      <c r="AK24" s="9" t="str">
        <f t="shared" si="10"/>
        <v/>
      </c>
      <c r="AL24" s="1">
        <f t="shared" si="11"/>
        <v>0</v>
      </c>
      <c r="AM24" s="1">
        <f t="shared" si="12"/>
        <v>0</v>
      </c>
      <c r="AN24" s="1">
        <f t="shared" si="0"/>
        <v>0</v>
      </c>
      <c r="AO24" s="1" t="b">
        <f t="shared" si="13"/>
        <v>0</v>
      </c>
      <c r="AP24" s="9" t="str">
        <f t="shared" si="14"/>
        <v/>
      </c>
      <c r="AQ24" s="9" t="str">
        <f t="shared" si="15"/>
        <v/>
      </c>
      <c r="AR24" s="1" t="str">
        <f t="shared" si="16"/>
        <v/>
      </c>
    </row>
    <row r="25" spans="1:44" ht="70.2" customHeight="1">
      <c r="A25" s="12"/>
      <c r="B25" s="13" t="str">
        <f>IFERROR(INDEX(Roster!$B:$B, MATCH($A25, Roster!$A:$A, 0)),"")</f>
        <v/>
      </c>
      <c r="C25" s="14"/>
      <c r="D25" s="11" t="str">
        <f>IF(ISBLANK(C25),"",VLOOKUP(C25,LU_FEAST!$A$22:$D$26,LangNum,FALSE))</f>
        <v/>
      </c>
      <c r="E25" s="15"/>
      <c r="F25" s="11" t="str">
        <f>IF(ISBLANK(E25),"",VLOOKUP(E25,LU_FEAST!$A$30:$D$33,LangNum,FALSE))</f>
        <v/>
      </c>
      <c r="G25" s="15"/>
      <c r="H25" s="11" t="str">
        <f>IF(ISBLANK(G25),"",VLOOKUP(G25,LU_FEAST!$A$46:$D$49,LangNum,FALSE))</f>
        <v/>
      </c>
      <c r="I25" s="15"/>
      <c r="J25" s="11" t="str">
        <f>IF(ISBLANK(I25),"",VLOOKUP(I25,LU_FEAST!$A$53:$D$56,LangNum,FALSE))</f>
        <v/>
      </c>
      <c r="K25" s="15"/>
      <c r="L25" s="11" t="str">
        <f>IF(ISBLANK(K25),"",VLOOKUP(K25,LU_FEAST!$A$39:$D$42,LangNum,FALSE))</f>
        <v/>
      </c>
      <c r="M25" s="15"/>
      <c r="N25" s="11" t="str">
        <f>IF(ISBLANK(M25),"",VLOOKUP(M25,LU_FEAST!$A$60:$D$63,LangNum,FALSE))</f>
        <v/>
      </c>
      <c r="O25" s="15"/>
      <c r="P25" s="11" t="str">
        <f>IF(ISBLANK(O25),"",VLOOKUP(O25,LU_FEAST!$A$74:$D$77,LangNum,FALSE))</f>
        <v/>
      </c>
      <c r="Q25" s="15"/>
      <c r="R25" s="11" t="str">
        <f>IF(ISBLANK(Q25),"",VLOOKUP(Q25,LU_FEAST!$A$81:$D$84,LangNum,FALSE))</f>
        <v/>
      </c>
      <c r="S25" s="15"/>
      <c r="T25" s="11" t="str">
        <f>IF(ISBLANK(S25),"",VLOOKUP(S25,LU_FEAST!$A$88:$D$91,LangNum,FALSE))</f>
        <v/>
      </c>
      <c r="U25" s="2"/>
      <c r="V25" s="11" t="str">
        <f>IF(ISBLANK(U25),"",VLOOKUP(U25,LU_FEAST!$A$96:$D$116,LangNum,FALSE))</f>
        <v/>
      </c>
      <c r="W25" s="2"/>
      <c r="X25" s="11" t="str">
        <f>IF(ISBLANK(W25),"",VLOOKUP(W25,LU_FEAST!$A$96:$D$116,LangNum,FALSE))</f>
        <v/>
      </c>
      <c r="AA25" s="6" t="s">
        <v>2432</v>
      </c>
      <c r="AB25" s="16" t="str">
        <f t="shared" si="1"/>
        <v/>
      </c>
      <c r="AC25" s="9" t="str">
        <f t="shared" si="2"/>
        <v/>
      </c>
      <c r="AD25" s="9" t="str">
        <f t="shared" si="3"/>
        <v/>
      </c>
      <c r="AE25" s="9" t="str">
        <f t="shared" si="4"/>
        <v/>
      </c>
      <c r="AF25" s="9" t="str">
        <f t="shared" si="5"/>
        <v/>
      </c>
      <c r="AG25" s="9" t="str">
        <f t="shared" si="6"/>
        <v/>
      </c>
      <c r="AH25" s="9" t="str">
        <f t="shared" si="7"/>
        <v/>
      </c>
      <c r="AI25" s="9" t="str">
        <f t="shared" si="8"/>
        <v/>
      </c>
      <c r="AJ25" s="9" t="str">
        <f t="shared" si="9"/>
        <v/>
      </c>
      <c r="AK25" s="9" t="str">
        <f t="shared" si="10"/>
        <v/>
      </c>
      <c r="AL25" s="1">
        <f t="shared" si="11"/>
        <v>0</v>
      </c>
      <c r="AM25" s="1">
        <f t="shared" si="12"/>
        <v>0</v>
      </c>
      <c r="AN25" s="1">
        <f t="shared" si="0"/>
        <v>0</v>
      </c>
      <c r="AO25" s="1" t="b">
        <f t="shared" si="13"/>
        <v>0</v>
      </c>
      <c r="AP25" s="9" t="str">
        <f t="shared" si="14"/>
        <v/>
      </c>
      <c r="AQ25" s="9" t="str">
        <f t="shared" si="15"/>
        <v/>
      </c>
      <c r="AR25" s="1" t="str">
        <f t="shared" si="16"/>
        <v/>
      </c>
    </row>
    <row r="26" spans="1:44" ht="70.2" customHeight="1">
      <c r="A26" s="12"/>
      <c r="B26" s="13" t="str">
        <f>IFERROR(INDEX(Roster!$B:$B, MATCH($A26, Roster!$A:$A, 0)),"")</f>
        <v/>
      </c>
      <c r="C26" s="14"/>
      <c r="D26" s="11" t="str">
        <f>IF(ISBLANK(C26),"",VLOOKUP(C26,LU_FEAST!$A$22:$D$26,LangNum,FALSE))</f>
        <v/>
      </c>
      <c r="E26" s="15"/>
      <c r="F26" s="11" t="str">
        <f>IF(ISBLANK(E26),"",VLOOKUP(E26,LU_FEAST!$A$30:$D$33,LangNum,FALSE))</f>
        <v/>
      </c>
      <c r="G26" s="15"/>
      <c r="H26" s="11" t="str">
        <f>IF(ISBLANK(G26),"",VLOOKUP(G26,LU_FEAST!$A$46:$D$49,LangNum,FALSE))</f>
        <v/>
      </c>
      <c r="I26" s="15"/>
      <c r="J26" s="11" t="str">
        <f>IF(ISBLANK(I26),"",VLOOKUP(I26,LU_FEAST!$A$53:$D$56,LangNum,FALSE))</f>
        <v/>
      </c>
      <c r="K26" s="15"/>
      <c r="L26" s="11" t="str">
        <f>IF(ISBLANK(K26),"",VLOOKUP(K26,LU_FEAST!$A$39:$D$42,LangNum,FALSE))</f>
        <v/>
      </c>
      <c r="M26" s="15"/>
      <c r="N26" s="11" t="str">
        <f>IF(ISBLANK(M26),"",VLOOKUP(M26,LU_FEAST!$A$60:$D$63,LangNum,FALSE))</f>
        <v/>
      </c>
      <c r="O26" s="15"/>
      <c r="P26" s="11" t="str">
        <f>IF(ISBLANK(O26),"",VLOOKUP(O26,LU_FEAST!$A$74:$D$77,LangNum,FALSE))</f>
        <v/>
      </c>
      <c r="Q26" s="15"/>
      <c r="R26" s="11" t="str">
        <f>IF(ISBLANK(Q26),"",VLOOKUP(Q26,LU_FEAST!$A$81:$D$84,LangNum,FALSE))</f>
        <v/>
      </c>
      <c r="S26" s="15"/>
      <c r="T26" s="11" t="str">
        <f>IF(ISBLANK(S26),"",VLOOKUP(S26,LU_FEAST!$A$88:$D$91,LangNum,FALSE))</f>
        <v/>
      </c>
      <c r="U26" s="2"/>
      <c r="V26" s="11" t="str">
        <f>IF(ISBLANK(U26),"",VLOOKUP(U26,LU_FEAST!$A$96:$D$116,LangNum,FALSE))</f>
        <v/>
      </c>
      <c r="W26" s="2"/>
      <c r="X26" s="11" t="str">
        <f>IF(ISBLANK(W26),"",VLOOKUP(W26,LU_FEAST!$A$96:$D$116,LangNum,FALSE))</f>
        <v/>
      </c>
      <c r="AA26" s="6" t="s">
        <v>2432</v>
      </c>
      <c r="AB26" s="16" t="str">
        <f t="shared" si="1"/>
        <v/>
      </c>
      <c r="AC26" s="9" t="str">
        <f t="shared" si="2"/>
        <v/>
      </c>
      <c r="AD26" s="9" t="str">
        <f t="shared" si="3"/>
        <v/>
      </c>
      <c r="AE26" s="9" t="str">
        <f t="shared" si="4"/>
        <v/>
      </c>
      <c r="AF26" s="9" t="str">
        <f t="shared" si="5"/>
        <v/>
      </c>
      <c r="AG26" s="9" t="str">
        <f t="shared" si="6"/>
        <v/>
      </c>
      <c r="AH26" s="9" t="str">
        <f t="shared" si="7"/>
        <v/>
      </c>
      <c r="AI26" s="9" t="str">
        <f t="shared" si="8"/>
        <v/>
      </c>
      <c r="AJ26" s="9" t="str">
        <f t="shared" si="9"/>
        <v/>
      </c>
      <c r="AK26" s="9" t="str">
        <f t="shared" si="10"/>
        <v/>
      </c>
      <c r="AL26" s="1">
        <f t="shared" si="11"/>
        <v>0</v>
      </c>
      <c r="AM26" s="1">
        <f t="shared" si="12"/>
        <v>0</v>
      </c>
      <c r="AN26" s="1">
        <f t="shared" si="0"/>
        <v>0</v>
      </c>
      <c r="AO26" s="1" t="b">
        <f t="shared" si="13"/>
        <v>0</v>
      </c>
      <c r="AP26" s="9" t="str">
        <f t="shared" si="14"/>
        <v/>
      </c>
      <c r="AQ26" s="9" t="str">
        <f t="shared" si="15"/>
        <v/>
      </c>
      <c r="AR26" s="1" t="str">
        <f t="shared" si="16"/>
        <v/>
      </c>
    </row>
    <row r="27" spans="1:44" ht="70.2" customHeight="1">
      <c r="A27" s="12"/>
      <c r="B27" s="13" t="str">
        <f>IFERROR(INDEX(Roster!$B:$B, MATCH($A27, Roster!$A:$A, 0)),"")</f>
        <v/>
      </c>
      <c r="C27" s="14"/>
      <c r="D27" s="11" t="str">
        <f>IF(ISBLANK(C27),"",VLOOKUP(C27,LU_FEAST!$A$22:$D$26,LangNum,FALSE))</f>
        <v/>
      </c>
      <c r="E27" s="15"/>
      <c r="F27" s="11" t="str">
        <f>IF(ISBLANK(E27),"",VLOOKUP(E27,LU_FEAST!$A$30:$D$33,LangNum,FALSE))</f>
        <v/>
      </c>
      <c r="G27" s="15"/>
      <c r="H27" s="11" t="str">
        <f>IF(ISBLANK(G27),"",VLOOKUP(G27,LU_FEAST!$A$46:$D$49,LangNum,FALSE))</f>
        <v/>
      </c>
      <c r="I27" s="15"/>
      <c r="J27" s="11" t="str">
        <f>IF(ISBLANK(I27),"",VLOOKUP(I27,LU_FEAST!$A$53:$D$56,LangNum,FALSE))</f>
        <v/>
      </c>
      <c r="K27" s="15"/>
      <c r="L27" s="11" t="str">
        <f>IF(ISBLANK(K27),"",VLOOKUP(K27,LU_FEAST!$A$39:$D$42,LangNum,FALSE))</f>
        <v/>
      </c>
      <c r="M27" s="15"/>
      <c r="N27" s="11" t="str">
        <f>IF(ISBLANK(M27),"",VLOOKUP(M27,LU_FEAST!$A$60:$D$63,LangNum,FALSE))</f>
        <v/>
      </c>
      <c r="O27" s="15"/>
      <c r="P27" s="11" t="str">
        <f>IF(ISBLANK(O27),"",VLOOKUP(O27,LU_FEAST!$A$74:$D$77,LangNum,FALSE))</f>
        <v/>
      </c>
      <c r="Q27" s="15"/>
      <c r="R27" s="11" t="str">
        <f>IF(ISBLANK(Q27),"",VLOOKUP(Q27,LU_FEAST!$A$81:$D$84,LangNum,FALSE))</f>
        <v/>
      </c>
      <c r="S27" s="15"/>
      <c r="T27" s="11" t="str">
        <f>IF(ISBLANK(S27),"",VLOOKUP(S27,LU_FEAST!$A$88:$D$91,LangNum,FALSE))</f>
        <v/>
      </c>
      <c r="U27" s="2"/>
      <c r="V27" s="11" t="str">
        <f>IF(ISBLANK(U27),"",VLOOKUP(U27,LU_FEAST!$A$96:$D$116,LangNum,FALSE))</f>
        <v/>
      </c>
      <c r="W27" s="2"/>
      <c r="X27" s="11" t="str">
        <f>IF(ISBLANK(W27),"",VLOOKUP(W27,LU_FEAST!$A$96:$D$116,LangNum,FALSE))</f>
        <v/>
      </c>
      <c r="AA27" s="6" t="s">
        <v>2432</v>
      </c>
      <c r="AB27" s="16" t="str">
        <f t="shared" si="1"/>
        <v/>
      </c>
      <c r="AC27" s="9" t="str">
        <f t="shared" si="2"/>
        <v/>
      </c>
      <c r="AD27" s="9" t="str">
        <f t="shared" si="3"/>
        <v/>
      </c>
      <c r="AE27" s="9" t="str">
        <f t="shared" si="4"/>
        <v/>
      </c>
      <c r="AF27" s="9" t="str">
        <f t="shared" si="5"/>
        <v/>
      </c>
      <c r="AG27" s="9" t="str">
        <f t="shared" si="6"/>
        <v/>
      </c>
      <c r="AH27" s="9" t="str">
        <f t="shared" si="7"/>
        <v/>
      </c>
      <c r="AI27" s="9" t="str">
        <f t="shared" si="8"/>
        <v/>
      </c>
      <c r="AJ27" s="9" t="str">
        <f t="shared" si="9"/>
        <v/>
      </c>
      <c r="AK27" s="9" t="str">
        <f t="shared" si="10"/>
        <v/>
      </c>
      <c r="AL27" s="1">
        <f t="shared" si="11"/>
        <v>0</v>
      </c>
      <c r="AM27" s="1">
        <f t="shared" si="12"/>
        <v>0</v>
      </c>
      <c r="AN27" s="1">
        <f t="shared" si="0"/>
        <v>0</v>
      </c>
      <c r="AO27" s="1" t="b">
        <f t="shared" si="13"/>
        <v>0</v>
      </c>
      <c r="AP27" s="9" t="str">
        <f t="shared" si="14"/>
        <v/>
      </c>
      <c r="AQ27" s="9" t="str">
        <f t="shared" si="15"/>
        <v/>
      </c>
      <c r="AR27" s="1" t="str">
        <f t="shared" si="16"/>
        <v/>
      </c>
    </row>
    <row r="28" spans="1:44" ht="70.2" customHeight="1">
      <c r="A28" s="12"/>
      <c r="B28" s="13" t="str">
        <f>IFERROR(INDEX(Roster!$B:$B, MATCH($A28, Roster!$A:$A, 0)),"")</f>
        <v/>
      </c>
      <c r="C28" s="14"/>
      <c r="D28" s="11" t="str">
        <f>IF(ISBLANK(C28),"",VLOOKUP(C28,LU_FEAST!$A$22:$D$26,LangNum,FALSE))</f>
        <v/>
      </c>
      <c r="E28" s="15"/>
      <c r="F28" s="11" t="str">
        <f>IF(ISBLANK(E28),"",VLOOKUP(E28,LU_FEAST!$A$30:$D$33,LangNum,FALSE))</f>
        <v/>
      </c>
      <c r="G28" s="15"/>
      <c r="H28" s="11" t="str">
        <f>IF(ISBLANK(G28),"",VLOOKUP(G28,LU_FEAST!$A$46:$D$49,LangNum,FALSE))</f>
        <v/>
      </c>
      <c r="I28" s="15"/>
      <c r="J28" s="11" t="str">
        <f>IF(ISBLANK(I28),"",VLOOKUP(I28,LU_FEAST!$A$53:$D$56,LangNum,FALSE))</f>
        <v/>
      </c>
      <c r="K28" s="15"/>
      <c r="L28" s="11" t="str">
        <f>IF(ISBLANK(K28),"",VLOOKUP(K28,LU_FEAST!$A$39:$D$42,LangNum,FALSE))</f>
        <v/>
      </c>
      <c r="M28" s="15"/>
      <c r="N28" s="11" t="str">
        <f>IF(ISBLANK(M28),"",VLOOKUP(M28,LU_FEAST!$A$60:$D$63,LangNum,FALSE))</f>
        <v/>
      </c>
      <c r="O28" s="15"/>
      <c r="P28" s="11" t="str">
        <f>IF(ISBLANK(O28),"",VLOOKUP(O28,LU_FEAST!$A$74:$D$77,LangNum,FALSE))</f>
        <v/>
      </c>
      <c r="Q28" s="15"/>
      <c r="R28" s="11" t="str">
        <f>IF(ISBLANK(Q28),"",VLOOKUP(Q28,LU_FEAST!$A$81:$D$84,LangNum,FALSE))</f>
        <v/>
      </c>
      <c r="S28" s="15"/>
      <c r="T28" s="11" t="str">
        <f>IF(ISBLANK(S28),"",VLOOKUP(S28,LU_FEAST!$A$88:$D$91,LangNum,FALSE))</f>
        <v/>
      </c>
      <c r="U28" s="2"/>
      <c r="V28" s="11" t="str">
        <f>IF(ISBLANK(U28),"",VLOOKUP(U28,LU_FEAST!$A$96:$D$116,LangNum,FALSE))</f>
        <v/>
      </c>
      <c r="W28" s="2"/>
      <c r="X28" s="11" t="str">
        <f>IF(ISBLANK(W28),"",VLOOKUP(W28,LU_FEAST!$A$96:$D$116,LangNum,FALSE))</f>
        <v/>
      </c>
      <c r="AA28" s="6" t="s">
        <v>2432</v>
      </c>
      <c r="AB28" s="16" t="str">
        <f t="shared" si="1"/>
        <v/>
      </c>
      <c r="AC28" s="9" t="str">
        <f t="shared" si="2"/>
        <v/>
      </c>
      <c r="AD28" s="9" t="str">
        <f t="shared" si="3"/>
        <v/>
      </c>
      <c r="AE28" s="9" t="str">
        <f t="shared" si="4"/>
        <v/>
      </c>
      <c r="AF28" s="9" t="str">
        <f t="shared" si="5"/>
        <v/>
      </c>
      <c r="AG28" s="9" t="str">
        <f t="shared" si="6"/>
        <v/>
      </c>
      <c r="AH28" s="9" t="str">
        <f t="shared" si="7"/>
        <v/>
      </c>
      <c r="AI28" s="9" t="str">
        <f t="shared" si="8"/>
        <v/>
      </c>
      <c r="AJ28" s="9" t="str">
        <f t="shared" si="9"/>
        <v/>
      </c>
      <c r="AK28" s="9" t="str">
        <f t="shared" si="10"/>
        <v/>
      </c>
      <c r="AL28" s="1">
        <f t="shared" si="11"/>
        <v>0</v>
      </c>
      <c r="AM28" s="1">
        <f t="shared" si="12"/>
        <v>0</v>
      </c>
      <c r="AN28" s="1">
        <f t="shared" si="0"/>
        <v>0</v>
      </c>
      <c r="AO28" s="1" t="b">
        <f t="shared" si="13"/>
        <v>0</v>
      </c>
      <c r="AP28" s="9" t="str">
        <f t="shared" si="14"/>
        <v/>
      </c>
      <c r="AQ28" s="9" t="str">
        <f t="shared" si="15"/>
        <v/>
      </c>
      <c r="AR28" s="1" t="str">
        <f t="shared" si="16"/>
        <v/>
      </c>
    </row>
    <row r="29" spans="1:44" ht="70.2" customHeight="1">
      <c r="A29" s="12"/>
      <c r="B29" s="13" t="str">
        <f>IFERROR(INDEX(Roster!$B:$B, MATCH($A29, Roster!$A:$A, 0)),"")</f>
        <v/>
      </c>
      <c r="C29" s="14"/>
      <c r="D29" s="11" t="str">
        <f>IF(ISBLANK(C29),"",VLOOKUP(C29,LU_FEAST!$A$22:$D$26,LangNum,FALSE))</f>
        <v/>
      </c>
      <c r="E29" s="15"/>
      <c r="F29" s="11" t="str">
        <f>IF(ISBLANK(E29),"",VLOOKUP(E29,LU_FEAST!$A$30:$D$33,LangNum,FALSE))</f>
        <v/>
      </c>
      <c r="G29" s="15"/>
      <c r="H29" s="11" t="str">
        <f>IF(ISBLANK(G29),"",VLOOKUP(G29,LU_FEAST!$A$46:$D$49,LangNum,FALSE))</f>
        <v/>
      </c>
      <c r="I29" s="15"/>
      <c r="J29" s="11" t="str">
        <f>IF(ISBLANK(I29),"",VLOOKUP(I29,LU_FEAST!$A$53:$D$56,LangNum,FALSE))</f>
        <v/>
      </c>
      <c r="K29" s="15"/>
      <c r="L29" s="11" t="str">
        <f>IF(ISBLANK(K29),"",VLOOKUP(K29,LU_FEAST!$A$39:$D$42,LangNum,FALSE))</f>
        <v/>
      </c>
      <c r="M29" s="15"/>
      <c r="N29" s="11" t="str">
        <f>IF(ISBLANK(M29),"",VLOOKUP(M29,LU_FEAST!$A$60:$D$63,LangNum,FALSE))</f>
        <v/>
      </c>
      <c r="O29" s="15"/>
      <c r="P29" s="11" t="str">
        <f>IF(ISBLANK(O29),"",VLOOKUP(O29,LU_FEAST!$A$74:$D$77,LangNum,FALSE))</f>
        <v/>
      </c>
      <c r="Q29" s="15"/>
      <c r="R29" s="11" t="str">
        <f>IF(ISBLANK(Q29),"",VLOOKUP(Q29,LU_FEAST!$A$81:$D$84,LangNum,FALSE))</f>
        <v/>
      </c>
      <c r="S29" s="15"/>
      <c r="T29" s="11" t="str">
        <f>IF(ISBLANK(S29),"",VLOOKUP(S29,LU_FEAST!$A$88:$D$91,LangNum,FALSE))</f>
        <v/>
      </c>
      <c r="U29" s="2"/>
      <c r="V29" s="11" t="str">
        <f>IF(ISBLANK(U29),"",VLOOKUP(U29,LU_FEAST!$A$96:$D$116,LangNum,FALSE))</f>
        <v/>
      </c>
      <c r="W29" s="2"/>
      <c r="X29" s="11" t="str">
        <f>IF(ISBLANK(W29),"",VLOOKUP(W29,LU_FEAST!$A$96:$D$116,LangNum,FALSE))</f>
        <v/>
      </c>
      <c r="AA29" s="6" t="s">
        <v>2432</v>
      </c>
      <c r="AB29" s="16" t="str">
        <f t="shared" si="1"/>
        <v/>
      </c>
      <c r="AC29" s="9" t="str">
        <f t="shared" si="2"/>
        <v/>
      </c>
      <c r="AD29" s="9" t="str">
        <f t="shared" si="3"/>
        <v/>
      </c>
      <c r="AE29" s="9" t="str">
        <f t="shared" si="4"/>
        <v/>
      </c>
      <c r="AF29" s="9" t="str">
        <f t="shared" si="5"/>
        <v/>
      </c>
      <c r="AG29" s="9" t="str">
        <f t="shared" si="6"/>
        <v/>
      </c>
      <c r="AH29" s="9" t="str">
        <f t="shared" si="7"/>
        <v/>
      </c>
      <c r="AI29" s="9" t="str">
        <f t="shared" si="8"/>
        <v/>
      </c>
      <c r="AJ29" s="9" t="str">
        <f t="shared" si="9"/>
        <v/>
      </c>
      <c r="AK29" s="9" t="str">
        <f t="shared" si="10"/>
        <v/>
      </c>
      <c r="AL29" s="1">
        <f t="shared" si="11"/>
        <v>0</v>
      </c>
      <c r="AM29" s="1">
        <f t="shared" si="12"/>
        <v>0</v>
      </c>
      <c r="AN29" s="1">
        <f t="shared" si="0"/>
        <v>0</v>
      </c>
      <c r="AO29" s="1" t="b">
        <f t="shared" si="13"/>
        <v>0</v>
      </c>
      <c r="AP29" s="9" t="str">
        <f t="shared" si="14"/>
        <v/>
      </c>
      <c r="AQ29" s="9" t="str">
        <f t="shared" si="15"/>
        <v/>
      </c>
      <c r="AR29" s="1" t="str">
        <f t="shared" si="16"/>
        <v/>
      </c>
    </row>
    <row r="30" spans="1:44" ht="70.2" customHeight="1">
      <c r="A30" s="12"/>
      <c r="B30" s="13" t="str">
        <f>IFERROR(INDEX(Roster!$B:$B, MATCH($A30, Roster!$A:$A, 0)),"")</f>
        <v/>
      </c>
      <c r="C30" s="14"/>
      <c r="D30" s="11" t="str">
        <f>IF(ISBLANK(C30),"",VLOOKUP(C30,LU_FEAST!$A$22:$D$26,LangNum,FALSE))</f>
        <v/>
      </c>
      <c r="E30" s="15"/>
      <c r="F30" s="11" t="str">
        <f>IF(ISBLANK(E30),"",VLOOKUP(E30,LU_FEAST!$A$30:$D$33,LangNum,FALSE))</f>
        <v/>
      </c>
      <c r="G30" s="15"/>
      <c r="H30" s="11" t="str">
        <f>IF(ISBLANK(G30),"",VLOOKUP(G30,LU_FEAST!$A$46:$D$49,LangNum,FALSE))</f>
        <v/>
      </c>
      <c r="I30" s="15"/>
      <c r="J30" s="11" t="str">
        <f>IF(ISBLANK(I30),"",VLOOKUP(I30,LU_FEAST!$A$53:$D$56,LangNum,FALSE))</f>
        <v/>
      </c>
      <c r="K30" s="15"/>
      <c r="L30" s="11" t="str">
        <f>IF(ISBLANK(K30),"",VLOOKUP(K30,LU_FEAST!$A$39:$D$42,LangNum,FALSE))</f>
        <v/>
      </c>
      <c r="M30" s="15"/>
      <c r="N30" s="11" t="str">
        <f>IF(ISBLANK(M30),"",VLOOKUP(M30,LU_FEAST!$A$60:$D$63,LangNum,FALSE))</f>
        <v/>
      </c>
      <c r="O30" s="15"/>
      <c r="P30" s="11" t="str">
        <f>IF(ISBLANK(O30),"",VLOOKUP(O30,LU_FEAST!$A$74:$D$77,LangNum,FALSE))</f>
        <v/>
      </c>
      <c r="Q30" s="15"/>
      <c r="R30" s="11" t="str">
        <f>IF(ISBLANK(Q30),"",VLOOKUP(Q30,LU_FEAST!$A$81:$D$84,LangNum,FALSE))</f>
        <v/>
      </c>
      <c r="S30" s="15"/>
      <c r="T30" s="11" t="str">
        <f>IF(ISBLANK(S30),"",VLOOKUP(S30,LU_FEAST!$A$88:$D$91,LangNum,FALSE))</f>
        <v/>
      </c>
      <c r="U30" s="2"/>
      <c r="V30" s="11" t="str">
        <f>IF(ISBLANK(U30),"",VLOOKUP(U30,LU_FEAST!$A$96:$D$116,LangNum,FALSE))</f>
        <v/>
      </c>
      <c r="W30" s="2"/>
      <c r="X30" s="11" t="str">
        <f>IF(ISBLANK(W30),"",VLOOKUP(W30,LU_FEAST!$A$96:$D$116,LangNum,FALSE))</f>
        <v/>
      </c>
      <c r="AA30" s="6" t="s">
        <v>2432</v>
      </c>
      <c r="AB30" s="16" t="str">
        <f t="shared" si="1"/>
        <v/>
      </c>
      <c r="AC30" s="9" t="str">
        <f t="shared" si="2"/>
        <v/>
      </c>
      <c r="AD30" s="9" t="str">
        <f t="shared" si="3"/>
        <v/>
      </c>
      <c r="AE30" s="9" t="str">
        <f t="shared" si="4"/>
        <v/>
      </c>
      <c r="AF30" s="9" t="str">
        <f t="shared" si="5"/>
        <v/>
      </c>
      <c r="AG30" s="9" t="str">
        <f t="shared" si="6"/>
        <v/>
      </c>
      <c r="AH30" s="9" t="str">
        <f t="shared" si="7"/>
        <v/>
      </c>
      <c r="AI30" s="9" t="str">
        <f t="shared" si="8"/>
        <v/>
      </c>
      <c r="AJ30" s="9" t="str">
        <f t="shared" si="9"/>
        <v/>
      </c>
      <c r="AK30" s="9" t="str">
        <f t="shared" si="10"/>
        <v/>
      </c>
      <c r="AL30" s="1">
        <f t="shared" si="11"/>
        <v>0</v>
      </c>
      <c r="AM30" s="1">
        <f t="shared" si="12"/>
        <v>0</v>
      </c>
      <c r="AN30" s="1">
        <f t="shared" si="0"/>
        <v>0</v>
      </c>
      <c r="AO30" s="1" t="b">
        <f t="shared" si="13"/>
        <v>0</v>
      </c>
      <c r="AP30" s="9" t="str">
        <f t="shared" si="14"/>
        <v/>
      </c>
      <c r="AQ30" s="9" t="str">
        <f t="shared" si="15"/>
        <v/>
      </c>
      <c r="AR30" s="1" t="str">
        <f t="shared" si="16"/>
        <v/>
      </c>
    </row>
    <row r="31" spans="1:44" ht="70.2" customHeight="1">
      <c r="A31" s="12"/>
      <c r="B31" s="13" t="str">
        <f>IFERROR(INDEX(Roster!$B:$B, MATCH($A31, Roster!$A:$A, 0)),"")</f>
        <v/>
      </c>
      <c r="C31" s="14"/>
      <c r="D31" s="11" t="str">
        <f>IF(ISBLANK(C31),"",VLOOKUP(C31,LU_FEAST!$A$22:$D$26,LangNum,FALSE))</f>
        <v/>
      </c>
      <c r="E31" s="15"/>
      <c r="F31" s="11" t="str">
        <f>IF(ISBLANK(E31),"",VLOOKUP(E31,LU_FEAST!$A$30:$D$33,LangNum,FALSE))</f>
        <v/>
      </c>
      <c r="G31" s="15"/>
      <c r="H31" s="11" t="str">
        <f>IF(ISBLANK(G31),"",VLOOKUP(G31,LU_FEAST!$A$46:$D$49,LangNum,FALSE))</f>
        <v/>
      </c>
      <c r="I31" s="15"/>
      <c r="J31" s="11" t="str">
        <f>IF(ISBLANK(I31),"",VLOOKUP(I31,LU_FEAST!$A$53:$D$56,LangNum,FALSE))</f>
        <v/>
      </c>
      <c r="K31" s="15"/>
      <c r="L31" s="11" t="str">
        <f>IF(ISBLANK(K31),"",VLOOKUP(K31,LU_FEAST!$A$39:$D$42,LangNum,FALSE))</f>
        <v/>
      </c>
      <c r="M31" s="15"/>
      <c r="N31" s="11" t="str">
        <f>IF(ISBLANK(M31),"",VLOOKUP(M31,LU_FEAST!$A$60:$D$63,LangNum,FALSE))</f>
        <v/>
      </c>
      <c r="O31" s="15"/>
      <c r="P31" s="11" t="str">
        <f>IF(ISBLANK(O31),"",VLOOKUP(O31,LU_FEAST!$A$74:$D$77,LangNum,FALSE))</f>
        <v/>
      </c>
      <c r="Q31" s="15"/>
      <c r="R31" s="11" t="str">
        <f>IF(ISBLANK(Q31),"",VLOOKUP(Q31,LU_FEAST!$A$81:$D$84,LangNum,FALSE))</f>
        <v/>
      </c>
      <c r="S31" s="15"/>
      <c r="T31" s="11" t="str">
        <f>IF(ISBLANK(S31),"",VLOOKUP(S31,LU_FEAST!$A$88:$D$91,LangNum,FALSE))</f>
        <v/>
      </c>
      <c r="U31" s="2"/>
      <c r="V31" s="11" t="str">
        <f>IF(ISBLANK(U31),"",VLOOKUP(U31,LU_FEAST!$A$96:$D$116,LangNum,FALSE))</f>
        <v/>
      </c>
      <c r="W31" s="2"/>
      <c r="X31" s="11" t="str">
        <f>IF(ISBLANK(W31),"",VLOOKUP(W31,LU_FEAST!$A$96:$D$116,LangNum,FALSE))</f>
        <v/>
      </c>
      <c r="AA31" s="6" t="s">
        <v>2432</v>
      </c>
      <c r="AB31" s="16" t="str">
        <f t="shared" si="1"/>
        <v/>
      </c>
      <c r="AC31" s="9" t="str">
        <f t="shared" si="2"/>
        <v/>
      </c>
      <c r="AD31" s="9" t="str">
        <f t="shared" si="3"/>
        <v/>
      </c>
      <c r="AE31" s="9" t="str">
        <f t="shared" si="4"/>
        <v/>
      </c>
      <c r="AF31" s="9" t="str">
        <f t="shared" si="5"/>
        <v/>
      </c>
      <c r="AG31" s="9" t="str">
        <f t="shared" si="6"/>
        <v/>
      </c>
      <c r="AH31" s="9" t="str">
        <f t="shared" si="7"/>
        <v/>
      </c>
      <c r="AI31" s="9" t="str">
        <f t="shared" si="8"/>
        <v/>
      </c>
      <c r="AJ31" s="9" t="str">
        <f t="shared" si="9"/>
        <v/>
      </c>
      <c r="AK31" s="9" t="str">
        <f t="shared" si="10"/>
        <v/>
      </c>
      <c r="AL31" s="1">
        <f t="shared" si="11"/>
        <v>0</v>
      </c>
      <c r="AM31" s="1">
        <f t="shared" si="12"/>
        <v>0</v>
      </c>
      <c r="AN31" s="1">
        <f t="shared" si="0"/>
        <v>0</v>
      </c>
      <c r="AO31" s="1" t="b">
        <f t="shared" si="13"/>
        <v>0</v>
      </c>
      <c r="AP31" s="9" t="str">
        <f t="shared" si="14"/>
        <v/>
      </c>
      <c r="AQ31" s="9" t="str">
        <f t="shared" si="15"/>
        <v/>
      </c>
      <c r="AR31" s="1" t="str">
        <f t="shared" si="16"/>
        <v/>
      </c>
    </row>
    <row r="32" spans="1:44" ht="70.2" customHeight="1">
      <c r="A32" s="12"/>
      <c r="B32" s="13" t="str">
        <f>IFERROR(INDEX(Roster!$B:$B, MATCH($A32, Roster!$A:$A, 0)),"")</f>
        <v/>
      </c>
      <c r="C32" s="14"/>
      <c r="D32" s="11" t="str">
        <f>IF(ISBLANK(C32),"",VLOOKUP(C32,LU_FEAST!$A$22:$D$26,LangNum,FALSE))</f>
        <v/>
      </c>
      <c r="E32" s="15"/>
      <c r="F32" s="11" t="str">
        <f>IF(ISBLANK(E32),"",VLOOKUP(E32,LU_FEAST!$A$30:$D$33,LangNum,FALSE))</f>
        <v/>
      </c>
      <c r="G32" s="15"/>
      <c r="H32" s="11" t="str">
        <f>IF(ISBLANK(G32),"",VLOOKUP(G32,LU_FEAST!$A$46:$D$49,LangNum,FALSE))</f>
        <v/>
      </c>
      <c r="I32" s="15"/>
      <c r="J32" s="11" t="str">
        <f>IF(ISBLANK(I32),"",VLOOKUP(I32,LU_FEAST!$A$53:$D$56,LangNum,FALSE))</f>
        <v/>
      </c>
      <c r="K32" s="15"/>
      <c r="L32" s="11" t="str">
        <f>IF(ISBLANK(K32),"",VLOOKUP(K32,LU_FEAST!$A$39:$D$42,LangNum,FALSE))</f>
        <v/>
      </c>
      <c r="M32" s="15"/>
      <c r="N32" s="11" t="str">
        <f>IF(ISBLANK(M32),"",VLOOKUP(M32,LU_FEAST!$A$60:$D$63,LangNum,FALSE))</f>
        <v/>
      </c>
      <c r="O32" s="15"/>
      <c r="P32" s="11" t="str">
        <f>IF(ISBLANK(O32),"",VLOOKUP(O32,LU_FEAST!$A$74:$D$77,LangNum,FALSE))</f>
        <v/>
      </c>
      <c r="Q32" s="15"/>
      <c r="R32" s="11" t="str">
        <f>IF(ISBLANK(Q32),"",VLOOKUP(Q32,LU_FEAST!$A$81:$D$84,LangNum,FALSE))</f>
        <v/>
      </c>
      <c r="S32" s="15"/>
      <c r="T32" s="11" t="str">
        <f>IF(ISBLANK(S32),"",VLOOKUP(S32,LU_FEAST!$A$88:$D$91,LangNum,FALSE))</f>
        <v/>
      </c>
      <c r="U32" s="2"/>
      <c r="V32" s="11" t="str">
        <f>IF(ISBLANK(U32),"",VLOOKUP(U32,LU_FEAST!$A$96:$D$116,LangNum,FALSE))</f>
        <v/>
      </c>
      <c r="W32" s="2"/>
      <c r="X32" s="11" t="str">
        <f>IF(ISBLANK(W32),"",VLOOKUP(W32,LU_FEAST!$A$96:$D$116,LangNum,FALSE))</f>
        <v/>
      </c>
      <c r="AA32" s="6" t="s">
        <v>2432</v>
      </c>
      <c r="AB32" s="16" t="str">
        <f t="shared" si="1"/>
        <v/>
      </c>
      <c r="AC32" s="9" t="str">
        <f t="shared" si="2"/>
        <v/>
      </c>
      <c r="AD32" s="9" t="str">
        <f t="shared" si="3"/>
        <v/>
      </c>
      <c r="AE32" s="9" t="str">
        <f t="shared" si="4"/>
        <v/>
      </c>
      <c r="AF32" s="9" t="str">
        <f t="shared" si="5"/>
        <v/>
      </c>
      <c r="AG32" s="9" t="str">
        <f t="shared" si="6"/>
        <v/>
      </c>
      <c r="AH32" s="9" t="str">
        <f t="shared" si="7"/>
        <v/>
      </c>
      <c r="AI32" s="9" t="str">
        <f t="shared" si="8"/>
        <v/>
      </c>
      <c r="AJ32" s="9" t="str">
        <f t="shared" si="9"/>
        <v/>
      </c>
      <c r="AK32" s="9" t="str">
        <f t="shared" si="10"/>
        <v/>
      </c>
      <c r="AL32" s="1">
        <f t="shared" si="11"/>
        <v>0</v>
      </c>
      <c r="AM32" s="1">
        <f t="shared" si="12"/>
        <v>0</v>
      </c>
      <c r="AN32" s="1">
        <f t="shared" si="0"/>
        <v>0</v>
      </c>
      <c r="AO32" s="1" t="b">
        <f t="shared" si="13"/>
        <v>0</v>
      </c>
      <c r="AP32" s="9" t="str">
        <f t="shared" si="14"/>
        <v/>
      </c>
      <c r="AQ32" s="9" t="str">
        <f t="shared" si="15"/>
        <v/>
      </c>
      <c r="AR32" s="1" t="str">
        <f t="shared" si="16"/>
        <v/>
      </c>
    </row>
    <row r="33" spans="1:44" ht="70.2" customHeight="1">
      <c r="A33" s="12"/>
      <c r="B33" s="13" t="str">
        <f>IFERROR(INDEX(Roster!$B:$B, MATCH($A33, Roster!$A:$A, 0)),"")</f>
        <v/>
      </c>
      <c r="C33" s="14"/>
      <c r="D33" s="11" t="str">
        <f>IF(ISBLANK(C33),"",VLOOKUP(C33,LU_FEAST!$A$22:$D$26,LangNum,FALSE))</f>
        <v/>
      </c>
      <c r="E33" s="15"/>
      <c r="F33" s="11" t="str">
        <f>IF(ISBLANK(E33),"",VLOOKUP(E33,LU_FEAST!$A$30:$D$33,LangNum,FALSE))</f>
        <v/>
      </c>
      <c r="G33" s="15"/>
      <c r="H33" s="11" t="str">
        <f>IF(ISBLANK(G33),"",VLOOKUP(G33,LU_FEAST!$A$46:$D$49,LangNum,FALSE))</f>
        <v/>
      </c>
      <c r="I33" s="15"/>
      <c r="J33" s="11" t="str">
        <f>IF(ISBLANK(I33),"",VLOOKUP(I33,LU_FEAST!$A$53:$D$56,LangNum,FALSE))</f>
        <v/>
      </c>
      <c r="K33" s="15"/>
      <c r="L33" s="11" t="str">
        <f>IF(ISBLANK(K33),"",VLOOKUP(K33,LU_FEAST!$A$39:$D$42,LangNum,FALSE))</f>
        <v/>
      </c>
      <c r="M33" s="15"/>
      <c r="N33" s="11" t="str">
        <f>IF(ISBLANK(M33),"",VLOOKUP(M33,LU_FEAST!$A$60:$D$63,LangNum,FALSE))</f>
        <v/>
      </c>
      <c r="O33" s="15"/>
      <c r="P33" s="11" t="str">
        <f>IF(ISBLANK(O33),"",VLOOKUP(O33,LU_FEAST!$A$74:$D$77,LangNum,FALSE))</f>
        <v/>
      </c>
      <c r="Q33" s="15"/>
      <c r="R33" s="11" t="str">
        <f>IF(ISBLANK(Q33),"",VLOOKUP(Q33,LU_FEAST!$A$81:$D$84,LangNum,FALSE))</f>
        <v/>
      </c>
      <c r="S33" s="15"/>
      <c r="T33" s="11" t="str">
        <f>IF(ISBLANK(S33),"",VLOOKUP(S33,LU_FEAST!$A$88:$D$91,LangNum,FALSE))</f>
        <v/>
      </c>
      <c r="U33" s="2"/>
      <c r="V33" s="11" t="str">
        <f>IF(ISBLANK(U33),"",VLOOKUP(U33,LU_FEAST!$A$96:$D$116,LangNum,FALSE))</f>
        <v/>
      </c>
      <c r="W33" s="2"/>
      <c r="X33" s="11" t="str">
        <f>IF(ISBLANK(W33),"",VLOOKUP(W33,LU_FEAST!$A$96:$D$116,LangNum,FALSE))</f>
        <v/>
      </c>
      <c r="AA33" s="6" t="s">
        <v>2432</v>
      </c>
      <c r="AB33" s="16" t="str">
        <f t="shared" si="1"/>
        <v/>
      </c>
      <c r="AC33" s="9" t="str">
        <f t="shared" si="2"/>
        <v/>
      </c>
      <c r="AD33" s="9" t="str">
        <f t="shared" si="3"/>
        <v/>
      </c>
      <c r="AE33" s="9" t="str">
        <f t="shared" si="4"/>
        <v/>
      </c>
      <c r="AF33" s="9" t="str">
        <f t="shared" si="5"/>
        <v/>
      </c>
      <c r="AG33" s="9" t="str">
        <f t="shared" si="6"/>
        <v/>
      </c>
      <c r="AH33" s="9" t="str">
        <f t="shared" si="7"/>
        <v/>
      </c>
      <c r="AI33" s="9" t="str">
        <f t="shared" si="8"/>
        <v/>
      </c>
      <c r="AJ33" s="9" t="str">
        <f t="shared" si="9"/>
        <v/>
      </c>
      <c r="AK33" s="9" t="str">
        <f t="shared" si="10"/>
        <v/>
      </c>
      <c r="AL33" s="1">
        <f t="shared" si="11"/>
        <v>0</v>
      </c>
      <c r="AM33" s="1">
        <f t="shared" si="12"/>
        <v>0</v>
      </c>
      <c r="AN33" s="1">
        <f t="shared" si="0"/>
        <v>0</v>
      </c>
      <c r="AO33" s="1" t="b">
        <f t="shared" si="13"/>
        <v>0</v>
      </c>
      <c r="AP33" s="9" t="str">
        <f t="shared" si="14"/>
        <v/>
      </c>
      <c r="AQ33" s="9" t="str">
        <f t="shared" si="15"/>
        <v/>
      </c>
      <c r="AR33" s="1" t="str">
        <f t="shared" si="16"/>
        <v/>
      </c>
    </row>
    <row r="34" spans="1:44" ht="70.2" customHeight="1">
      <c r="A34" s="12"/>
      <c r="B34" s="13" t="str">
        <f>IFERROR(INDEX(Roster!$B:$B, MATCH($A34, Roster!$A:$A, 0)),"")</f>
        <v/>
      </c>
      <c r="C34" s="14"/>
      <c r="D34" s="11" t="str">
        <f>IF(ISBLANK(C34),"",VLOOKUP(C34,LU_FEAST!$A$22:$D$26,LangNum,FALSE))</f>
        <v/>
      </c>
      <c r="E34" s="15"/>
      <c r="F34" s="11" t="str">
        <f>IF(ISBLANK(E34),"",VLOOKUP(E34,LU_FEAST!$A$30:$D$33,LangNum,FALSE))</f>
        <v/>
      </c>
      <c r="G34" s="15"/>
      <c r="H34" s="11" t="str">
        <f>IF(ISBLANK(G34),"",VLOOKUP(G34,LU_FEAST!$A$46:$D$49,LangNum,FALSE))</f>
        <v/>
      </c>
      <c r="I34" s="15"/>
      <c r="J34" s="11" t="str">
        <f>IF(ISBLANK(I34),"",VLOOKUP(I34,LU_FEAST!$A$53:$D$56,LangNum,FALSE))</f>
        <v/>
      </c>
      <c r="K34" s="15"/>
      <c r="L34" s="11" t="str">
        <f>IF(ISBLANK(K34),"",VLOOKUP(K34,LU_FEAST!$A$39:$D$42,LangNum,FALSE))</f>
        <v/>
      </c>
      <c r="M34" s="15"/>
      <c r="N34" s="11" t="str">
        <f>IF(ISBLANK(M34),"",VLOOKUP(M34,LU_FEAST!$A$60:$D$63,LangNum,FALSE))</f>
        <v/>
      </c>
      <c r="O34" s="15"/>
      <c r="P34" s="11" t="str">
        <f>IF(ISBLANK(O34),"",VLOOKUP(O34,LU_FEAST!$A$74:$D$77,LangNum,FALSE))</f>
        <v/>
      </c>
      <c r="Q34" s="15"/>
      <c r="R34" s="11" t="str">
        <f>IF(ISBLANK(Q34),"",VLOOKUP(Q34,LU_FEAST!$A$81:$D$84,LangNum,FALSE))</f>
        <v/>
      </c>
      <c r="S34" s="15"/>
      <c r="T34" s="11" t="str">
        <f>IF(ISBLANK(S34),"",VLOOKUP(S34,LU_FEAST!$A$88:$D$91,LangNum,FALSE))</f>
        <v/>
      </c>
      <c r="U34" s="2"/>
      <c r="V34" s="11" t="str">
        <f>IF(ISBLANK(U34),"",VLOOKUP(U34,LU_FEAST!$A$96:$D$116,LangNum,FALSE))</f>
        <v/>
      </c>
      <c r="W34" s="2"/>
      <c r="X34" s="11" t="str">
        <f>IF(ISBLANK(W34),"",VLOOKUP(W34,LU_FEAST!$A$96:$D$116,LangNum,FALSE))</f>
        <v/>
      </c>
      <c r="AA34" s="6" t="s">
        <v>2432</v>
      </c>
      <c r="AB34" s="16" t="str">
        <f t="shared" si="1"/>
        <v/>
      </c>
      <c r="AC34" s="9" t="str">
        <f t="shared" si="2"/>
        <v/>
      </c>
      <c r="AD34" s="9" t="str">
        <f t="shared" si="3"/>
        <v/>
      </c>
      <c r="AE34" s="9" t="str">
        <f t="shared" si="4"/>
        <v/>
      </c>
      <c r="AF34" s="9" t="str">
        <f t="shared" si="5"/>
        <v/>
      </c>
      <c r="AG34" s="9" t="str">
        <f t="shared" si="6"/>
        <v/>
      </c>
      <c r="AH34" s="9" t="str">
        <f t="shared" si="7"/>
        <v/>
      </c>
      <c r="AI34" s="9" t="str">
        <f t="shared" si="8"/>
        <v/>
      </c>
      <c r="AJ34" s="9" t="str">
        <f t="shared" si="9"/>
        <v/>
      </c>
      <c r="AK34" s="9" t="str">
        <f t="shared" si="10"/>
        <v/>
      </c>
      <c r="AL34" s="1">
        <f t="shared" si="11"/>
        <v>0</v>
      </c>
      <c r="AM34" s="1">
        <f t="shared" si="12"/>
        <v>0</v>
      </c>
      <c r="AN34" s="1">
        <f t="shared" si="0"/>
        <v>0</v>
      </c>
      <c r="AO34" s="1" t="b">
        <f t="shared" si="13"/>
        <v>0</v>
      </c>
      <c r="AP34" s="9" t="str">
        <f t="shared" si="14"/>
        <v/>
      </c>
      <c r="AQ34" s="9" t="str">
        <f t="shared" si="15"/>
        <v/>
      </c>
      <c r="AR34" s="1" t="str">
        <f t="shared" si="16"/>
        <v/>
      </c>
    </row>
    <row r="35" spans="1:44" ht="70.2" customHeight="1">
      <c r="A35" s="12"/>
      <c r="B35" s="13" t="str">
        <f>IFERROR(INDEX(Roster!$B:$B, MATCH($A35, Roster!$A:$A, 0)),"")</f>
        <v/>
      </c>
      <c r="C35" s="14"/>
      <c r="D35" s="11" t="str">
        <f>IF(ISBLANK(C35),"",VLOOKUP(C35,LU_FEAST!$A$22:$D$26,LangNum,FALSE))</f>
        <v/>
      </c>
      <c r="E35" s="15"/>
      <c r="F35" s="11" t="str">
        <f>IF(ISBLANK(E35),"",VLOOKUP(E35,LU_FEAST!$A$30:$D$33,LangNum,FALSE))</f>
        <v/>
      </c>
      <c r="G35" s="15"/>
      <c r="H35" s="11" t="str">
        <f>IF(ISBLANK(G35),"",VLOOKUP(G35,LU_FEAST!$A$46:$D$49,LangNum,FALSE))</f>
        <v/>
      </c>
      <c r="I35" s="15"/>
      <c r="J35" s="11" t="str">
        <f>IF(ISBLANK(I35),"",VLOOKUP(I35,LU_FEAST!$A$53:$D$56,LangNum,FALSE))</f>
        <v/>
      </c>
      <c r="K35" s="15"/>
      <c r="L35" s="11" t="str">
        <f>IF(ISBLANK(K35),"",VLOOKUP(K35,LU_FEAST!$A$39:$D$42,LangNum,FALSE))</f>
        <v/>
      </c>
      <c r="M35" s="15"/>
      <c r="N35" s="11" t="str">
        <f>IF(ISBLANK(M35),"",VLOOKUP(M35,LU_FEAST!$A$60:$D$63,LangNum,FALSE))</f>
        <v/>
      </c>
      <c r="O35" s="15"/>
      <c r="P35" s="11" t="str">
        <f>IF(ISBLANK(O35),"",VLOOKUP(O35,LU_FEAST!$A$74:$D$77,LangNum,FALSE))</f>
        <v/>
      </c>
      <c r="Q35" s="15"/>
      <c r="R35" s="11" t="str">
        <f>IF(ISBLANK(Q35),"",VLOOKUP(Q35,LU_FEAST!$A$81:$D$84,LangNum,FALSE))</f>
        <v/>
      </c>
      <c r="S35" s="15"/>
      <c r="T35" s="11" t="str">
        <f>IF(ISBLANK(S35),"",VLOOKUP(S35,LU_FEAST!$A$88:$D$91,LangNum,FALSE))</f>
        <v/>
      </c>
      <c r="U35" s="2"/>
      <c r="V35" s="11" t="str">
        <f>IF(ISBLANK(U35),"",VLOOKUP(U35,LU_FEAST!$A$96:$D$116,LangNum,FALSE))</f>
        <v/>
      </c>
      <c r="W35" s="2"/>
      <c r="X35" s="11" t="str">
        <f>IF(ISBLANK(W35),"",VLOOKUP(W35,LU_FEAST!$A$96:$D$116,LangNum,FALSE))</f>
        <v/>
      </c>
      <c r="AA35" s="6" t="s">
        <v>2432</v>
      </c>
      <c r="AB35" s="16" t="str">
        <f t="shared" si="1"/>
        <v/>
      </c>
      <c r="AC35" s="9" t="str">
        <f t="shared" si="2"/>
        <v/>
      </c>
      <c r="AD35" s="9" t="str">
        <f t="shared" si="3"/>
        <v/>
      </c>
      <c r="AE35" s="9" t="str">
        <f t="shared" si="4"/>
        <v/>
      </c>
      <c r="AF35" s="9" t="str">
        <f t="shared" si="5"/>
        <v/>
      </c>
      <c r="AG35" s="9" t="str">
        <f t="shared" si="6"/>
        <v/>
      </c>
      <c r="AH35" s="9" t="str">
        <f t="shared" si="7"/>
        <v/>
      </c>
      <c r="AI35" s="9" t="str">
        <f t="shared" si="8"/>
        <v/>
      </c>
      <c r="AJ35" s="9" t="str">
        <f t="shared" si="9"/>
        <v/>
      </c>
      <c r="AK35" s="9" t="str">
        <f t="shared" si="10"/>
        <v/>
      </c>
      <c r="AL35" s="1">
        <f t="shared" si="11"/>
        <v>0</v>
      </c>
      <c r="AM35" s="1">
        <f t="shared" si="12"/>
        <v>0</v>
      </c>
      <c r="AN35" s="1">
        <f t="shared" si="0"/>
        <v>0</v>
      </c>
      <c r="AO35" s="1" t="b">
        <f t="shared" si="13"/>
        <v>0</v>
      </c>
      <c r="AP35" s="9" t="str">
        <f t="shared" si="14"/>
        <v/>
      </c>
      <c r="AQ35" s="9" t="str">
        <f t="shared" si="15"/>
        <v/>
      </c>
      <c r="AR35" s="1" t="str">
        <f t="shared" si="16"/>
        <v/>
      </c>
    </row>
    <row r="36" spans="1:44" ht="70.2" customHeight="1">
      <c r="A36" s="12"/>
      <c r="B36" s="13" t="str">
        <f>IFERROR(INDEX(Roster!$B:$B, MATCH($A36, Roster!$A:$A, 0)),"")</f>
        <v/>
      </c>
      <c r="C36" s="14"/>
      <c r="D36" s="11" t="str">
        <f>IF(ISBLANK(C36),"",VLOOKUP(C36,LU_FEAST!$A$22:$D$26,LangNum,FALSE))</f>
        <v/>
      </c>
      <c r="E36" s="15"/>
      <c r="F36" s="11" t="str">
        <f>IF(ISBLANK(E36),"",VLOOKUP(E36,LU_FEAST!$A$30:$D$33,LangNum,FALSE))</f>
        <v/>
      </c>
      <c r="G36" s="15"/>
      <c r="H36" s="11" t="str">
        <f>IF(ISBLANK(G36),"",VLOOKUP(G36,LU_FEAST!$A$46:$D$49,LangNum,FALSE))</f>
        <v/>
      </c>
      <c r="I36" s="15"/>
      <c r="J36" s="11" t="str">
        <f>IF(ISBLANK(I36),"",VLOOKUP(I36,LU_FEAST!$A$53:$D$56,LangNum,FALSE))</f>
        <v/>
      </c>
      <c r="K36" s="15"/>
      <c r="L36" s="11" t="str">
        <f>IF(ISBLANK(K36),"",VLOOKUP(K36,LU_FEAST!$A$39:$D$42,LangNum,FALSE))</f>
        <v/>
      </c>
      <c r="M36" s="15"/>
      <c r="N36" s="11" t="str">
        <f>IF(ISBLANK(M36),"",VLOOKUP(M36,LU_FEAST!$A$60:$D$63,LangNum,FALSE))</f>
        <v/>
      </c>
      <c r="O36" s="15"/>
      <c r="P36" s="11" t="str">
        <f>IF(ISBLANK(O36),"",VLOOKUP(O36,LU_FEAST!$A$74:$D$77,LangNum,FALSE))</f>
        <v/>
      </c>
      <c r="Q36" s="15"/>
      <c r="R36" s="11" t="str">
        <f>IF(ISBLANK(Q36),"",VLOOKUP(Q36,LU_FEAST!$A$81:$D$84,LangNum,FALSE))</f>
        <v/>
      </c>
      <c r="S36" s="15"/>
      <c r="T36" s="11" t="str">
        <f>IF(ISBLANK(S36),"",VLOOKUP(S36,LU_FEAST!$A$88:$D$91,LangNum,FALSE))</f>
        <v/>
      </c>
      <c r="U36" s="2"/>
      <c r="V36" s="11" t="str">
        <f>IF(ISBLANK(U36),"",VLOOKUP(U36,LU_FEAST!$A$96:$D$116,LangNum,FALSE))</f>
        <v/>
      </c>
      <c r="W36" s="2"/>
      <c r="X36" s="11" t="str">
        <f>IF(ISBLANK(W36),"",VLOOKUP(W36,LU_FEAST!$A$96:$D$116,LangNum,FALSE))</f>
        <v/>
      </c>
      <c r="AA36" s="6" t="s">
        <v>2432</v>
      </c>
      <c r="AB36" s="16" t="str">
        <f t="shared" si="1"/>
        <v/>
      </c>
      <c r="AC36" s="9" t="str">
        <f t="shared" si="2"/>
        <v/>
      </c>
      <c r="AD36" s="9" t="str">
        <f t="shared" si="3"/>
        <v/>
      </c>
      <c r="AE36" s="9" t="str">
        <f t="shared" si="4"/>
        <v/>
      </c>
      <c r="AF36" s="9" t="str">
        <f t="shared" si="5"/>
        <v/>
      </c>
      <c r="AG36" s="9" t="str">
        <f t="shared" si="6"/>
        <v/>
      </c>
      <c r="AH36" s="9" t="str">
        <f t="shared" si="7"/>
        <v/>
      </c>
      <c r="AI36" s="9" t="str">
        <f t="shared" si="8"/>
        <v/>
      </c>
      <c r="AJ36" s="9" t="str">
        <f t="shared" si="9"/>
        <v/>
      </c>
      <c r="AK36" s="9" t="str">
        <f t="shared" si="10"/>
        <v/>
      </c>
      <c r="AL36" s="1">
        <f t="shared" si="11"/>
        <v>0</v>
      </c>
      <c r="AM36" s="1">
        <f t="shared" si="12"/>
        <v>0</v>
      </c>
      <c r="AN36" s="1">
        <f t="shared" si="0"/>
        <v>0</v>
      </c>
      <c r="AO36" s="1" t="b">
        <f t="shared" si="13"/>
        <v>0</v>
      </c>
      <c r="AP36" s="9" t="str">
        <f t="shared" si="14"/>
        <v/>
      </c>
      <c r="AQ36" s="9" t="str">
        <f t="shared" si="15"/>
        <v/>
      </c>
      <c r="AR36" s="1" t="str">
        <f t="shared" si="16"/>
        <v/>
      </c>
    </row>
    <row r="37" spans="1:44" ht="70.2" customHeight="1">
      <c r="A37" s="12"/>
      <c r="B37" s="13" t="str">
        <f>IFERROR(INDEX(Roster!$B:$B, MATCH($A37, Roster!$A:$A, 0)),"")</f>
        <v/>
      </c>
      <c r="C37" s="14"/>
      <c r="D37" s="11" t="str">
        <f>IF(ISBLANK(C37),"",VLOOKUP(C37,LU_FEAST!$A$22:$D$26,LangNum,FALSE))</f>
        <v/>
      </c>
      <c r="E37" s="15"/>
      <c r="F37" s="11" t="str">
        <f>IF(ISBLANK(E37),"",VLOOKUP(E37,LU_FEAST!$A$30:$D$33,LangNum,FALSE))</f>
        <v/>
      </c>
      <c r="G37" s="15"/>
      <c r="H37" s="11" t="str">
        <f>IF(ISBLANK(G37),"",VLOOKUP(G37,LU_FEAST!$A$46:$D$49,LangNum,FALSE))</f>
        <v/>
      </c>
      <c r="I37" s="15"/>
      <c r="J37" s="11" t="str">
        <f>IF(ISBLANK(I37),"",VLOOKUP(I37,LU_FEAST!$A$53:$D$56,LangNum,FALSE))</f>
        <v/>
      </c>
      <c r="K37" s="15"/>
      <c r="L37" s="11" t="str">
        <f>IF(ISBLANK(K37),"",VLOOKUP(K37,LU_FEAST!$A$39:$D$42,LangNum,FALSE))</f>
        <v/>
      </c>
      <c r="M37" s="15"/>
      <c r="N37" s="11" t="str">
        <f>IF(ISBLANK(M37),"",VLOOKUP(M37,LU_FEAST!$A$60:$D$63,LangNum,FALSE))</f>
        <v/>
      </c>
      <c r="O37" s="15"/>
      <c r="P37" s="11" t="str">
        <f>IF(ISBLANK(O37),"",VLOOKUP(O37,LU_FEAST!$A$74:$D$77,LangNum,FALSE))</f>
        <v/>
      </c>
      <c r="Q37" s="15"/>
      <c r="R37" s="11" t="str">
        <f>IF(ISBLANK(Q37),"",VLOOKUP(Q37,LU_FEAST!$A$81:$D$84,LangNum,FALSE))</f>
        <v/>
      </c>
      <c r="S37" s="15"/>
      <c r="T37" s="11" t="str">
        <f>IF(ISBLANK(S37),"",VLOOKUP(S37,LU_FEAST!$A$88:$D$91,LangNum,FALSE))</f>
        <v/>
      </c>
      <c r="U37" s="2"/>
      <c r="V37" s="11" t="str">
        <f>IF(ISBLANK(U37),"",VLOOKUP(U37,LU_FEAST!$A$96:$D$116,LangNum,FALSE))</f>
        <v/>
      </c>
      <c r="W37" s="2"/>
      <c r="X37" s="11" t="str">
        <f>IF(ISBLANK(W37),"",VLOOKUP(W37,LU_FEAST!$A$96:$D$116,LangNum,FALSE))</f>
        <v/>
      </c>
      <c r="AA37" s="6" t="s">
        <v>2432</v>
      </c>
      <c r="AB37" s="16" t="str">
        <f t="shared" si="1"/>
        <v/>
      </c>
      <c r="AC37" s="9" t="str">
        <f t="shared" si="2"/>
        <v/>
      </c>
      <c r="AD37" s="9" t="str">
        <f t="shared" si="3"/>
        <v/>
      </c>
      <c r="AE37" s="9" t="str">
        <f t="shared" si="4"/>
        <v/>
      </c>
      <c r="AF37" s="9" t="str">
        <f t="shared" si="5"/>
        <v/>
      </c>
      <c r="AG37" s="9" t="str">
        <f t="shared" si="6"/>
        <v/>
      </c>
      <c r="AH37" s="9" t="str">
        <f t="shared" si="7"/>
        <v/>
      </c>
      <c r="AI37" s="9" t="str">
        <f t="shared" si="8"/>
        <v/>
      </c>
      <c r="AJ37" s="9" t="str">
        <f t="shared" si="9"/>
        <v/>
      </c>
      <c r="AK37" s="9" t="str">
        <f t="shared" si="10"/>
        <v/>
      </c>
      <c r="AL37" s="1">
        <f t="shared" si="11"/>
        <v>0</v>
      </c>
      <c r="AM37" s="1">
        <f t="shared" si="12"/>
        <v>0</v>
      </c>
      <c r="AN37" s="1">
        <f t="shared" si="0"/>
        <v>0</v>
      </c>
      <c r="AO37" s="1" t="b">
        <f t="shared" si="13"/>
        <v>0</v>
      </c>
      <c r="AP37" s="9" t="str">
        <f t="shared" si="14"/>
        <v/>
      </c>
      <c r="AQ37" s="9" t="str">
        <f t="shared" si="15"/>
        <v/>
      </c>
      <c r="AR37" s="1" t="str">
        <f t="shared" si="16"/>
        <v/>
      </c>
    </row>
    <row r="38" spans="1:44" ht="70.2" customHeight="1">
      <c r="A38" s="12"/>
      <c r="B38" s="13" t="str">
        <f>IFERROR(INDEX(Roster!$B:$B, MATCH($A38, Roster!$A:$A, 0)),"")</f>
        <v/>
      </c>
      <c r="C38" s="14"/>
      <c r="D38" s="11" t="str">
        <f>IF(ISBLANK(C38),"",VLOOKUP(C38,LU_FEAST!$A$22:$D$26,LangNum,FALSE))</f>
        <v/>
      </c>
      <c r="E38" s="15"/>
      <c r="F38" s="11" t="str">
        <f>IF(ISBLANK(E38),"",VLOOKUP(E38,LU_FEAST!$A$30:$D$33,LangNum,FALSE))</f>
        <v/>
      </c>
      <c r="G38" s="15"/>
      <c r="H38" s="11" t="str">
        <f>IF(ISBLANK(G38),"",VLOOKUP(G38,LU_FEAST!$A$46:$D$49,LangNum,FALSE))</f>
        <v/>
      </c>
      <c r="I38" s="15"/>
      <c r="J38" s="11" t="str">
        <f>IF(ISBLANK(I38),"",VLOOKUP(I38,LU_FEAST!$A$53:$D$56,LangNum,FALSE))</f>
        <v/>
      </c>
      <c r="K38" s="15"/>
      <c r="L38" s="11" t="str">
        <f>IF(ISBLANK(K38),"",VLOOKUP(K38,LU_FEAST!$A$39:$D$42,LangNum,FALSE))</f>
        <v/>
      </c>
      <c r="M38" s="15"/>
      <c r="N38" s="11" t="str">
        <f>IF(ISBLANK(M38),"",VLOOKUP(M38,LU_FEAST!$A$60:$D$63,LangNum,FALSE))</f>
        <v/>
      </c>
      <c r="O38" s="15"/>
      <c r="P38" s="11" t="str">
        <f>IF(ISBLANK(O38),"",VLOOKUP(O38,LU_FEAST!$A$74:$D$77,LangNum,FALSE))</f>
        <v/>
      </c>
      <c r="Q38" s="15"/>
      <c r="R38" s="11" t="str">
        <f>IF(ISBLANK(Q38),"",VLOOKUP(Q38,LU_FEAST!$A$81:$D$84,LangNum,FALSE))</f>
        <v/>
      </c>
      <c r="S38" s="15"/>
      <c r="T38" s="11" t="str">
        <f>IF(ISBLANK(S38),"",VLOOKUP(S38,LU_FEAST!$A$88:$D$91,LangNum,FALSE))</f>
        <v/>
      </c>
      <c r="U38" s="2"/>
      <c r="V38" s="11" t="str">
        <f>IF(ISBLANK(U38),"",VLOOKUP(U38,LU_FEAST!$A$96:$D$116,LangNum,FALSE))</f>
        <v/>
      </c>
      <c r="W38" s="2"/>
      <c r="X38" s="11" t="str">
        <f>IF(ISBLANK(W38),"",VLOOKUP(W38,LU_FEAST!$A$96:$D$116,LangNum,FALSE))</f>
        <v/>
      </c>
      <c r="AA38" s="6" t="s">
        <v>2432</v>
      </c>
      <c r="AB38" s="16" t="str">
        <f t="shared" si="1"/>
        <v/>
      </c>
      <c r="AC38" s="9" t="str">
        <f t="shared" si="2"/>
        <v/>
      </c>
      <c r="AD38" s="9" t="str">
        <f t="shared" si="3"/>
        <v/>
      </c>
      <c r="AE38" s="9" t="str">
        <f t="shared" si="4"/>
        <v/>
      </c>
      <c r="AF38" s="9" t="str">
        <f t="shared" si="5"/>
        <v/>
      </c>
      <c r="AG38" s="9" t="str">
        <f t="shared" si="6"/>
        <v/>
      </c>
      <c r="AH38" s="9" t="str">
        <f t="shared" si="7"/>
        <v/>
      </c>
      <c r="AI38" s="9" t="str">
        <f t="shared" si="8"/>
        <v/>
      </c>
      <c r="AJ38" s="9" t="str">
        <f t="shared" si="9"/>
        <v/>
      </c>
      <c r="AK38" s="9" t="str">
        <f t="shared" si="10"/>
        <v/>
      </c>
      <c r="AL38" s="1">
        <f t="shared" si="11"/>
        <v>0</v>
      </c>
      <c r="AM38" s="1">
        <f t="shared" si="12"/>
        <v>0</v>
      </c>
      <c r="AN38" s="1">
        <f t="shared" si="0"/>
        <v>0</v>
      </c>
      <c r="AO38" s="1" t="b">
        <f t="shared" si="13"/>
        <v>0</v>
      </c>
      <c r="AP38" s="9" t="str">
        <f t="shared" si="14"/>
        <v/>
      </c>
      <c r="AQ38" s="9" t="str">
        <f t="shared" si="15"/>
        <v/>
      </c>
      <c r="AR38" s="1" t="str">
        <f t="shared" si="16"/>
        <v/>
      </c>
    </row>
    <row r="39" spans="1:44" ht="70.2" customHeight="1">
      <c r="A39" s="12"/>
      <c r="B39" s="13" t="str">
        <f>IFERROR(INDEX(Roster!$B:$B, MATCH($A39, Roster!$A:$A, 0)),"")</f>
        <v/>
      </c>
      <c r="C39" s="14"/>
      <c r="D39" s="11" t="str">
        <f>IF(ISBLANK(C39),"",VLOOKUP(C39,LU_FEAST!$A$22:$D$26,LangNum,FALSE))</f>
        <v/>
      </c>
      <c r="E39" s="15"/>
      <c r="F39" s="11" t="str">
        <f>IF(ISBLANK(E39),"",VLOOKUP(E39,LU_FEAST!$A$30:$D$33,LangNum,FALSE))</f>
        <v/>
      </c>
      <c r="G39" s="15"/>
      <c r="H39" s="11" t="str">
        <f>IF(ISBLANK(G39),"",VLOOKUP(G39,LU_FEAST!$A$46:$D$49,LangNum,FALSE))</f>
        <v/>
      </c>
      <c r="I39" s="15"/>
      <c r="J39" s="11" t="str">
        <f>IF(ISBLANK(I39),"",VLOOKUP(I39,LU_FEAST!$A$53:$D$56,LangNum,FALSE))</f>
        <v/>
      </c>
      <c r="K39" s="15"/>
      <c r="L39" s="11" t="str">
        <f>IF(ISBLANK(K39),"",VLOOKUP(K39,LU_FEAST!$A$39:$D$42,LangNum,FALSE))</f>
        <v/>
      </c>
      <c r="M39" s="15"/>
      <c r="N39" s="11" t="str">
        <f>IF(ISBLANK(M39),"",VLOOKUP(M39,LU_FEAST!$A$60:$D$63,LangNum,FALSE))</f>
        <v/>
      </c>
      <c r="O39" s="15"/>
      <c r="P39" s="11" t="str">
        <f>IF(ISBLANK(O39),"",VLOOKUP(O39,LU_FEAST!$A$74:$D$77,LangNum,FALSE))</f>
        <v/>
      </c>
      <c r="Q39" s="15"/>
      <c r="R39" s="11" t="str">
        <f>IF(ISBLANK(Q39),"",VLOOKUP(Q39,LU_FEAST!$A$81:$D$84,LangNum,FALSE))</f>
        <v/>
      </c>
      <c r="S39" s="15"/>
      <c r="T39" s="11" t="str">
        <f>IF(ISBLANK(S39),"",VLOOKUP(S39,LU_FEAST!$A$88:$D$91,LangNum,FALSE))</f>
        <v/>
      </c>
      <c r="U39" s="2"/>
      <c r="V39" s="11" t="str">
        <f>IF(ISBLANK(U39),"",VLOOKUP(U39,LU_FEAST!$A$96:$D$116,LangNum,FALSE))</f>
        <v/>
      </c>
      <c r="W39" s="2"/>
      <c r="X39" s="11" t="str">
        <f>IF(ISBLANK(W39),"",VLOOKUP(W39,LU_FEAST!$A$96:$D$116,LangNum,FALSE))</f>
        <v/>
      </c>
      <c r="AA39" s="6" t="s">
        <v>2432</v>
      </c>
      <c r="AB39" s="16" t="str">
        <f t="shared" si="1"/>
        <v/>
      </c>
      <c r="AC39" s="9" t="str">
        <f t="shared" si="2"/>
        <v/>
      </c>
      <c r="AD39" s="9" t="str">
        <f t="shared" si="3"/>
        <v/>
      </c>
      <c r="AE39" s="9" t="str">
        <f t="shared" si="4"/>
        <v/>
      </c>
      <c r="AF39" s="9" t="str">
        <f t="shared" si="5"/>
        <v/>
      </c>
      <c r="AG39" s="9" t="str">
        <f t="shared" si="6"/>
        <v/>
      </c>
      <c r="AH39" s="9" t="str">
        <f t="shared" si="7"/>
        <v/>
      </c>
      <c r="AI39" s="9" t="str">
        <f t="shared" si="8"/>
        <v/>
      </c>
      <c r="AJ39" s="9" t="str">
        <f t="shared" si="9"/>
        <v/>
      </c>
      <c r="AK39" s="9" t="str">
        <f t="shared" si="10"/>
        <v/>
      </c>
      <c r="AL39" s="1">
        <f t="shared" si="11"/>
        <v>0</v>
      </c>
      <c r="AM39" s="1">
        <f t="shared" si="12"/>
        <v>0</v>
      </c>
      <c r="AN39" s="1">
        <f t="shared" si="0"/>
        <v>0</v>
      </c>
      <c r="AO39" s="1" t="b">
        <f t="shared" si="13"/>
        <v>0</v>
      </c>
      <c r="AP39" s="9" t="str">
        <f t="shared" si="14"/>
        <v/>
      </c>
      <c r="AQ39" s="9" t="str">
        <f t="shared" si="15"/>
        <v/>
      </c>
      <c r="AR39" s="1" t="str">
        <f t="shared" si="16"/>
        <v/>
      </c>
    </row>
    <row r="40" spans="1:44" ht="70.2" customHeight="1">
      <c r="A40" s="12"/>
      <c r="B40" s="13" t="str">
        <f>IFERROR(INDEX(Roster!$B:$B, MATCH($A40, Roster!$A:$A, 0)),"")</f>
        <v/>
      </c>
      <c r="C40" s="14"/>
      <c r="D40" s="11" t="str">
        <f>IF(ISBLANK(C40),"",VLOOKUP(C40,LU_FEAST!$A$22:$D$26,LangNum,FALSE))</f>
        <v/>
      </c>
      <c r="E40" s="15"/>
      <c r="F40" s="11" t="str">
        <f>IF(ISBLANK(E40),"",VLOOKUP(E40,LU_FEAST!$A$30:$D$33,LangNum,FALSE))</f>
        <v/>
      </c>
      <c r="G40" s="15"/>
      <c r="H40" s="11" t="str">
        <f>IF(ISBLANK(G40),"",VLOOKUP(G40,LU_FEAST!$A$46:$D$49,LangNum,FALSE))</f>
        <v/>
      </c>
      <c r="I40" s="15"/>
      <c r="J40" s="11" t="str">
        <f>IF(ISBLANK(I40),"",VLOOKUP(I40,LU_FEAST!$A$53:$D$56,LangNum,FALSE))</f>
        <v/>
      </c>
      <c r="K40" s="15"/>
      <c r="L40" s="11" t="str">
        <f>IF(ISBLANK(K40),"",VLOOKUP(K40,LU_FEAST!$A$39:$D$42,LangNum,FALSE))</f>
        <v/>
      </c>
      <c r="M40" s="15"/>
      <c r="N40" s="11" t="str">
        <f>IF(ISBLANK(M40),"",VLOOKUP(M40,LU_FEAST!$A$60:$D$63,LangNum,FALSE))</f>
        <v/>
      </c>
      <c r="O40" s="15"/>
      <c r="P40" s="11" t="str">
        <f>IF(ISBLANK(O40),"",VLOOKUP(O40,LU_FEAST!$A$74:$D$77,LangNum,FALSE))</f>
        <v/>
      </c>
      <c r="Q40" s="15"/>
      <c r="R40" s="11" t="str">
        <f>IF(ISBLANK(Q40),"",VLOOKUP(Q40,LU_FEAST!$A$81:$D$84,LangNum,FALSE))</f>
        <v/>
      </c>
      <c r="S40" s="15"/>
      <c r="T40" s="11" t="str">
        <f>IF(ISBLANK(S40),"",VLOOKUP(S40,LU_FEAST!$A$88:$D$91,LangNum,FALSE))</f>
        <v/>
      </c>
      <c r="U40" s="2"/>
      <c r="V40" s="11" t="str">
        <f>IF(ISBLANK(U40),"",VLOOKUP(U40,LU_FEAST!$A$96:$D$116,LangNum,FALSE))</f>
        <v/>
      </c>
      <c r="W40" s="2"/>
      <c r="X40" s="11" t="str">
        <f>IF(ISBLANK(W40),"",VLOOKUP(W40,LU_FEAST!$A$96:$D$116,LangNum,FALSE))</f>
        <v/>
      </c>
      <c r="AA40" s="6" t="s">
        <v>2432</v>
      </c>
      <c r="AB40" s="16" t="str">
        <f t="shared" si="1"/>
        <v/>
      </c>
      <c r="AC40" s="9" t="str">
        <f t="shared" si="2"/>
        <v/>
      </c>
      <c r="AD40" s="9" t="str">
        <f t="shared" si="3"/>
        <v/>
      </c>
      <c r="AE40" s="9" t="str">
        <f t="shared" si="4"/>
        <v/>
      </c>
      <c r="AF40" s="9" t="str">
        <f t="shared" si="5"/>
        <v/>
      </c>
      <c r="AG40" s="9" t="str">
        <f t="shared" si="6"/>
        <v/>
      </c>
      <c r="AH40" s="9" t="str">
        <f t="shared" si="7"/>
        <v/>
      </c>
      <c r="AI40" s="9" t="str">
        <f t="shared" si="8"/>
        <v/>
      </c>
      <c r="AJ40" s="9" t="str">
        <f t="shared" si="9"/>
        <v/>
      </c>
      <c r="AK40" s="9" t="str">
        <f t="shared" si="10"/>
        <v/>
      </c>
      <c r="AL40" s="1">
        <f t="shared" si="11"/>
        <v>0</v>
      </c>
      <c r="AM40" s="1">
        <f t="shared" si="12"/>
        <v>0</v>
      </c>
      <c r="AN40" s="1">
        <f t="shared" si="0"/>
        <v>0</v>
      </c>
      <c r="AO40" s="1" t="b">
        <f t="shared" si="13"/>
        <v>0</v>
      </c>
      <c r="AP40" s="9" t="str">
        <f t="shared" si="14"/>
        <v/>
      </c>
      <c r="AQ40" s="9" t="str">
        <f t="shared" si="15"/>
        <v/>
      </c>
      <c r="AR40" s="1" t="str">
        <f t="shared" si="16"/>
        <v/>
      </c>
    </row>
    <row r="41" spans="1:44" ht="70.2" customHeight="1">
      <c r="A41" s="12"/>
      <c r="B41" s="13" t="str">
        <f>IFERROR(INDEX(Roster!$B:$B, MATCH($A41, Roster!$A:$A, 0)),"")</f>
        <v/>
      </c>
      <c r="C41" s="14"/>
      <c r="D41" s="11" t="str">
        <f>IF(ISBLANK(C41),"",VLOOKUP(C41,LU_FEAST!$A$22:$D$26,LangNum,FALSE))</f>
        <v/>
      </c>
      <c r="E41" s="15"/>
      <c r="F41" s="11" t="str">
        <f>IF(ISBLANK(E41),"",VLOOKUP(E41,LU_FEAST!$A$30:$D$33,LangNum,FALSE))</f>
        <v/>
      </c>
      <c r="G41" s="15"/>
      <c r="H41" s="11" t="str">
        <f>IF(ISBLANK(G41),"",VLOOKUP(G41,LU_FEAST!$A$46:$D$49,LangNum,FALSE))</f>
        <v/>
      </c>
      <c r="I41" s="15"/>
      <c r="J41" s="11" t="str">
        <f>IF(ISBLANK(I41),"",VLOOKUP(I41,LU_FEAST!$A$53:$D$56,LangNum,FALSE))</f>
        <v/>
      </c>
      <c r="K41" s="15"/>
      <c r="L41" s="11" t="str">
        <f>IF(ISBLANK(K41),"",VLOOKUP(K41,LU_FEAST!$A$39:$D$42,LangNum,FALSE))</f>
        <v/>
      </c>
      <c r="M41" s="15"/>
      <c r="N41" s="11" t="str">
        <f>IF(ISBLANK(M41),"",VLOOKUP(M41,LU_FEAST!$A$60:$D$63,LangNum,FALSE))</f>
        <v/>
      </c>
      <c r="O41" s="15"/>
      <c r="P41" s="11" t="str">
        <f>IF(ISBLANK(O41),"",VLOOKUP(O41,LU_FEAST!$A$74:$D$77,LangNum,FALSE))</f>
        <v/>
      </c>
      <c r="Q41" s="15"/>
      <c r="R41" s="11" t="str">
        <f>IF(ISBLANK(Q41),"",VLOOKUP(Q41,LU_FEAST!$A$81:$D$84,LangNum,FALSE))</f>
        <v/>
      </c>
      <c r="S41" s="15"/>
      <c r="T41" s="11" t="str">
        <f>IF(ISBLANK(S41),"",VLOOKUP(S41,LU_FEAST!$A$88:$D$91,LangNum,FALSE))</f>
        <v/>
      </c>
      <c r="U41" s="2"/>
      <c r="V41" s="11" t="str">
        <f>IF(ISBLANK(U41),"",VLOOKUP(U41,LU_FEAST!$A$96:$D$116,LangNum,FALSE))</f>
        <v/>
      </c>
      <c r="W41" s="2"/>
      <c r="X41" s="11" t="str">
        <f>IF(ISBLANK(W41),"",VLOOKUP(W41,LU_FEAST!$A$96:$D$116,LangNum,FALSE))</f>
        <v/>
      </c>
      <c r="AA41" s="6" t="s">
        <v>2432</v>
      </c>
      <c r="AB41" s="16" t="str">
        <f t="shared" si="1"/>
        <v/>
      </c>
      <c r="AC41" s="9" t="str">
        <f t="shared" si="2"/>
        <v/>
      </c>
      <c r="AD41" s="9" t="str">
        <f t="shared" si="3"/>
        <v/>
      </c>
      <c r="AE41" s="9" t="str">
        <f t="shared" si="4"/>
        <v/>
      </c>
      <c r="AF41" s="9" t="str">
        <f t="shared" si="5"/>
        <v/>
      </c>
      <c r="AG41" s="9" t="str">
        <f t="shared" si="6"/>
        <v/>
      </c>
      <c r="AH41" s="9" t="str">
        <f t="shared" si="7"/>
        <v/>
      </c>
      <c r="AI41" s="9" t="str">
        <f t="shared" si="8"/>
        <v/>
      </c>
      <c r="AJ41" s="9" t="str">
        <f t="shared" si="9"/>
        <v/>
      </c>
      <c r="AK41" s="9" t="str">
        <f t="shared" si="10"/>
        <v/>
      </c>
      <c r="AL41" s="1">
        <f t="shared" si="11"/>
        <v>0</v>
      </c>
      <c r="AM41" s="1">
        <f t="shared" si="12"/>
        <v>0</v>
      </c>
      <c r="AN41" s="1">
        <f t="shared" si="0"/>
        <v>0</v>
      </c>
      <c r="AO41" s="1" t="b">
        <f t="shared" si="13"/>
        <v>0</v>
      </c>
      <c r="AP41" s="9" t="str">
        <f t="shared" si="14"/>
        <v/>
      </c>
      <c r="AQ41" s="9" t="str">
        <f t="shared" si="15"/>
        <v/>
      </c>
      <c r="AR41" s="1" t="str">
        <f t="shared" si="16"/>
        <v/>
      </c>
    </row>
    <row r="42" spans="1:44" ht="70.2" customHeight="1">
      <c r="A42" s="12"/>
      <c r="B42" s="13" t="str">
        <f>IFERROR(INDEX(Roster!$B:$B, MATCH($A42, Roster!$A:$A, 0)),"")</f>
        <v/>
      </c>
      <c r="C42" s="14"/>
      <c r="D42" s="11" t="str">
        <f>IF(ISBLANK(C42),"",VLOOKUP(C42,LU_FEAST!$A$22:$D$26,LangNum,FALSE))</f>
        <v/>
      </c>
      <c r="E42" s="15"/>
      <c r="F42" s="11" t="str">
        <f>IF(ISBLANK(E42),"",VLOOKUP(E42,LU_FEAST!$A$30:$D$33,LangNum,FALSE))</f>
        <v/>
      </c>
      <c r="G42" s="15"/>
      <c r="H42" s="11" t="str">
        <f>IF(ISBLANK(G42),"",VLOOKUP(G42,LU_FEAST!$A$46:$D$49,LangNum,FALSE))</f>
        <v/>
      </c>
      <c r="I42" s="15"/>
      <c r="J42" s="11" t="str">
        <f>IF(ISBLANK(I42),"",VLOOKUP(I42,LU_FEAST!$A$53:$D$56,LangNum,FALSE))</f>
        <v/>
      </c>
      <c r="K42" s="15"/>
      <c r="L42" s="11" t="str">
        <f>IF(ISBLANK(K42),"",VLOOKUP(K42,LU_FEAST!$A$39:$D$42,LangNum,FALSE))</f>
        <v/>
      </c>
      <c r="M42" s="15"/>
      <c r="N42" s="11" t="str">
        <f>IF(ISBLANK(M42),"",VLOOKUP(M42,LU_FEAST!$A$60:$D$63,LangNum,FALSE))</f>
        <v/>
      </c>
      <c r="O42" s="15"/>
      <c r="P42" s="11" t="str">
        <f>IF(ISBLANK(O42),"",VLOOKUP(O42,LU_FEAST!$A$74:$D$77,LangNum,FALSE))</f>
        <v/>
      </c>
      <c r="Q42" s="15"/>
      <c r="R42" s="11" t="str">
        <f>IF(ISBLANK(Q42),"",VLOOKUP(Q42,LU_FEAST!$A$81:$D$84,LangNum,FALSE))</f>
        <v/>
      </c>
      <c r="S42" s="15"/>
      <c r="T42" s="11" t="str">
        <f>IF(ISBLANK(S42),"",VLOOKUP(S42,LU_FEAST!$A$88:$D$91,LangNum,FALSE))</f>
        <v/>
      </c>
      <c r="U42" s="2"/>
      <c r="V42" s="11" t="str">
        <f>IF(ISBLANK(U42),"",VLOOKUP(U42,LU_FEAST!$A$96:$D$116,LangNum,FALSE))</f>
        <v/>
      </c>
      <c r="W42" s="2"/>
      <c r="X42" s="11" t="str">
        <f>IF(ISBLANK(W42),"",VLOOKUP(W42,LU_FEAST!$A$96:$D$116,LangNum,FALSE))</f>
        <v/>
      </c>
      <c r="AA42" s="6" t="s">
        <v>2432</v>
      </c>
      <c r="AB42" s="16" t="str">
        <f t="shared" si="1"/>
        <v/>
      </c>
      <c r="AC42" s="9" t="str">
        <f t="shared" si="2"/>
        <v/>
      </c>
      <c r="AD42" s="9" t="str">
        <f t="shared" si="3"/>
        <v/>
      </c>
      <c r="AE42" s="9" t="str">
        <f t="shared" si="4"/>
        <v/>
      </c>
      <c r="AF42" s="9" t="str">
        <f t="shared" si="5"/>
        <v/>
      </c>
      <c r="AG42" s="9" t="str">
        <f t="shared" si="6"/>
        <v/>
      </c>
      <c r="AH42" s="9" t="str">
        <f t="shared" si="7"/>
        <v/>
      </c>
      <c r="AI42" s="9" t="str">
        <f t="shared" si="8"/>
        <v/>
      </c>
      <c r="AJ42" s="9" t="str">
        <f t="shared" si="9"/>
        <v/>
      </c>
      <c r="AK42" s="9" t="str">
        <f t="shared" si="10"/>
        <v/>
      </c>
      <c r="AL42" s="1">
        <f t="shared" si="11"/>
        <v>0</v>
      </c>
      <c r="AM42" s="1">
        <f t="shared" si="12"/>
        <v>0</v>
      </c>
      <c r="AN42" s="1">
        <f t="shared" si="0"/>
        <v>0</v>
      </c>
      <c r="AO42" s="1" t="b">
        <f t="shared" si="13"/>
        <v>0</v>
      </c>
      <c r="AP42" s="9" t="str">
        <f t="shared" si="14"/>
        <v/>
      </c>
      <c r="AQ42" s="9" t="str">
        <f t="shared" si="15"/>
        <v/>
      </c>
      <c r="AR42" s="1" t="str">
        <f t="shared" si="16"/>
        <v/>
      </c>
    </row>
    <row r="43" spans="1:44" ht="70.2" customHeight="1">
      <c r="A43" s="12"/>
      <c r="B43" s="13" t="str">
        <f>IFERROR(INDEX(Roster!$B:$B, MATCH($A43, Roster!$A:$A, 0)),"")</f>
        <v/>
      </c>
      <c r="C43" s="14"/>
      <c r="D43" s="11" t="str">
        <f>IF(ISBLANK(C43),"",VLOOKUP(C43,LU_FEAST!$A$22:$D$26,LangNum,FALSE))</f>
        <v/>
      </c>
      <c r="E43" s="15"/>
      <c r="F43" s="11" t="str">
        <f>IF(ISBLANK(E43),"",VLOOKUP(E43,LU_FEAST!$A$30:$D$33,LangNum,FALSE))</f>
        <v/>
      </c>
      <c r="G43" s="15"/>
      <c r="H43" s="11" t="str">
        <f>IF(ISBLANK(G43),"",VLOOKUP(G43,LU_FEAST!$A$46:$D$49,LangNum,FALSE))</f>
        <v/>
      </c>
      <c r="I43" s="15"/>
      <c r="J43" s="11" t="str">
        <f>IF(ISBLANK(I43),"",VLOOKUP(I43,LU_FEAST!$A$53:$D$56,LangNum,FALSE))</f>
        <v/>
      </c>
      <c r="K43" s="15"/>
      <c r="L43" s="11" t="str">
        <f>IF(ISBLANK(K43),"",VLOOKUP(K43,LU_FEAST!$A$39:$D$42,LangNum,FALSE))</f>
        <v/>
      </c>
      <c r="M43" s="15"/>
      <c r="N43" s="11" t="str">
        <f>IF(ISBLANK(M43),"",VLOOKUP(M43,LU_FEAST!$A$60:$D$63,LangNum,FALSE))</f>
        <v/>
      </c>
      <c r="O43" s="15"/>
      <c r="P43" s="11" t="str">
        <f>IF(ISBLANK(O43),"",VLOOKUP(O43,LU_FEAST!$A$74:$D$77,LangNum,FALSE))</f>
        <v/>
      </c>
      <c r="Q43" s="15"/>
      <c r="R43" s="11" t="str">
        <f>IF(ISBLANK(Q43),"",VLOOKUP(Q43,LU_FEAST!$A$81:$D$84,LangNum,FALSE))</f>
        <v/>
      </c>
      <c r="S43" s="15"/>
      <c r="T43" s="11" t="str">
        <f>IF(ISBLANK(S43),"",VLOOKUP(S43,LU_FEAST!$A$88:$D$91,LangNum,FALSE))</f>
        <v/>
      </c>
      <c r="U43" s="2"/>
      <c r="V43" s="11" t="str">
        <f>IF(ISBLANK(U43),"",VLOOKUP(U43,LU_FEAST!$A$96:$D$116,LangNum,FALSE))</f>
        <v/>
      </c>
      <c r="W43" s="2"/>
      <c r="X43" s="11" t="str">
        <f>IF(ISBLANK(W43),"",VLOOKUP(W43,LU_FEAST!$A$96:$D$116,LangNum,FALSE))</f>
        <v/>
      </c>
      <c r="AA43" s="6" t="s">
        <v>2432</v>
      </c>
      <c r="AB43" s="16" t="str">
        <f t="shared" si="1"/>
        <v/>
      </c>
      <c r="AC43" s="9" t="str">
        <f t="shared" si="2"/>
        <v/>
      </c>
      <c r="AD43" s="9" t="str">
        <f t="shared" si="3"/>
        <v/>
      </c>
      <c r="AE43" s="9" t="str">
        <f t="shared" si="4"/>
        <v/>
      </c>
      <c r="AF43" s="9" t="str">
        <f t="shared" si="5"/>
        <v/>
      </c>
      <c r="AG43" s="9" t="str">
        <f t="shared" si="6"/>
        <v/>
      </c>
      <c r="AH43" s="9" t="str">
        <f t="shared" si="7"/>
        <v/>
      </c>
      <c r="AI43" s="9" t="str">
        <f t="shared" si="8"/>
        <v/>
      </c>
      <c r="AJ43" s="9" t="str">
        <f t="shared" si="9"/>
        <v/>
      </c>
      <c r="AK43" s="9" t="str">
        <f t="shared" si="10"/>
        <v/>
      </c>
      <c r="AL43" s="1">
        <f t="shared" si="11"/>
        <v>0</v>
      </c>
      <c r="AM43" s="1">
        <f t="shared" si="12"/>
        <v>0</v>
      </c>
      <c r="AN43" s="1">
        <f t="shared" si="0"/>
        <v>0</v>
      </c>
      <c r="AO43" s="1" t="b">
        <f t="shared" si="13"/>
        <v>0</v>
      </c>
      <c r="AP43" s="9" t="str">
        <f t="shared" si="14"/>
        <v/>
      </c>
      <c r="AQ43" s="9" t="str">
        <f t="shared" si="15"/>
        <v/>
      </c>
      <c r="AR43" s="1" t="str">
        <f t="shared" si="16"/>
        <v/>
      </c>
    </row>
    <row r="44" spans="1:44" ht="70.2" customHeight="1">
      <c r="A44" s="12"/>
      <c r="B44" s="13" t="str">
        <f>IFERROR(INDEX(Roster!$B:$B, MATCH($A44, Roster!$A:$A, 0)),"")</f>
        <v/>
      </c>
      <c r="C44" s="14"/>
      <c r="D44" s="11" t="str">
        <f>IF(ISBLANK(C44),"",VLOOKUP(C44,LU_FEAST!$A$22:$D$26,LangNum,FALSE))</f>
        <v/>
      </c>
      <c r="E44" s="15"/>
      <c r="F44" s="11" t="str">
        <f>IF(ISBLANK(E44),"",VLOOKUP(E44,LU_FEAST!$A$30:$D$33,LangNum,FALSE))</f>
        <v/>
      </c>
      <c r="G44" s="15"/>
      <c r="H44" s="11" t="str">
        <f>IF(ISBLANK(G44),"",VLOOKUP(G44,LU_FEAST!$A$46:$D$49,LangNum,FALSE))</f>
        <v/>
      </c>
      <c r="I44" s="15"/>
      <c r="J44" s="11" t="str">
        <f>IF(ISBLANK(I44),"",VLOOKUP(I44,LU_FEAST!$A$53:$D$56,LangNum,FALSE))</f>
        <v/>
      </c>
      <c r="K44" s="15"/>
      <c r="L44" s="11" t="str">
        <f>IF(ISBLANK(K44),"",VLOOKUP(K44,LU_FEAST!$A$39:$D$42,LangNum,FALSE))</f>
        <v/>
      </c>
      <c r="M44" s="15"/>
      <c r="N44" s="11" t="str">
        <f>IF(ISBLANK(M44),"",VLOOKUP(M44,LU_FEAST!$A$60:$D$63,LangNum,FALSE))</f>
        <v/>
      </c>
      <c r="O44" s="15"/>
      <c r="P44" s="11" t="str">
        <f>IF(ISBLANK(O44),"",VLOOKUP(O44,LU_FEAST!$A$74:$D$77,LangNum,FALSE))</f>
        <v/>
      </c>
      <c r="Q44" s="15"/>
      <c r="R44" s="11" t="str">
        <f>IF(ISBLANK(Q44),"",VLOOKUP(Q44,LU_FEAST!$A$81:$D$84,LangNum,FALSE))</f>
        <v/>
      </c>
      <c r="S44" s="15"/>
      <c r="T44" s="11" t="str">
        <f>IF(ISBLANK(S44),"",VLOOKUP(S44,LU_FEAST!$A$88:$D$91,LangNum,FALSE))</f>
        <v/>
      </c>
      <c r="U44" s="2"/>
      <c r="V44" s="11" t="str">
        <f>IF(ISBLANK(U44),"",VLOOKUP(U44,LU_FEAST!$A$96:$D$116,LangNum,FALSE))</f>
        <v/>
      </c>
      <c r="W44" s="2"/>
      <c r="X44" s="11" t="str">
        <f>IF(ISBLANK(W44),"",VLOOKUP(W44,LU_FEAST!$A$96:$D$116,LangNum,FALSE))</f>
        <v/>
      </c>
      <c r="AA44" s="6" t="s">
        <v>2432</v>
      </c>
      <c r="AB44" s="16" t="str">
        <f t="shared" si="1"/>
        <v/>
      </c>
      <c r="AC44" s="9" t="str">
        <f t="shared" si="2"/>
        <v/>
      </c>
      <c r="AD44" s="9" t="str">
        <f t="shared" si="3"/>
        <v/>
      </c>
      <c r="AE44" s="9" t="str">
        <f t="shared" si="4"/>
        <v/>
      </c>
      <c r="AF44" s="9" t="str">
        <f t="shared" si="5"/>
        <v/>
      </c>
      <c r="AG44" s="9" t="str">
        <f t="shared" si="6"/>
        <v/>
      </c>
      <c r="AH44" s="9" t="str">
        <f t="shared" si="7"/>
        <v/>
      </c>
      <c r="AI44" s="9" t="str">
        <f t="shared" si="8"/>
        <v/>
      </c>
      <c r="AJ44" s="9" t="str">
        <f t="shared" si="9"/>
        <v/>
      </c>
      <c r="AK44" s="9" t="str">
        <f t="shared" si="10"/>
        <v/>
      </c>
      <c r="AL44" s="1">
        <f t="shared" si="11"/>
        <v>0</v>
      </c>
      <c r="AM44" s="1">
        <f t="shared" si="12"/>
        <v>0</v>
      </c>
      <c r="AN44" s="1">
        <f t="shared" si="0"/>
        <v>0</v>
      </c>
      <c r="AO44" s="1" t="b">
        <f t="shared" si="13"/>
        <v>0</v>
      </c>
      <c r="AP44" s="9" t="str">
        <f t="shared" si="14"/>
        <v/>
      </c>
      <c r="AQ44" s="9" t="str">
        <f t="shared" si="15"/>
        <v/>
      </c>
      <c r="AR44" s="1" t="str">
        <f t="shared" si="16"/>
        <v/>
      </c>
    </row>
    <row r="45" spans="1:44" ht="70.2" customHeight="1">
      <c r="A45" s="12"/>
      <c r="B45" s="13" t="str">
        <f>IFERROR(INDEX(Roster!$B:$B, MATCH($A45, Roster!$A:$A, 0)),"")</f>
        <v/>
      </c>
      <c r="C45" s="14"/>
      <c r="D45" s="11" t="str">
        <f>IF(ISBLANK(C45),"",VLOOKUP(C45,LU_FEAST!$A$22:$D$26,LangNum,FALSE))</f>
        <v/>
      </c>
      <c r="E45" s="15"/>
      <c r="F45" s="11" t="str">
        <f>IF(ISBLANK(E45),"",VLOOKUP(E45,LU_FEAST!$A$30:$D$33,LangNum,FALSE))</f>
        <v/>
      </c>
      <c r="G45" s="15"/>
      <c r="H45" s="11" t="str">
        <f>IF(ISBLANK(G45),"",VLOOKUP(G45,LU_FEAST!$A$46:$D$49,LangNum,FALSE))</f>
        <v/>
      </c>
      <c r="I45" s="15"/>
      <c r="J45" s="11" t="str">
        <f>IF(ISBLANK(I45),"",VLOOKUP(I45,LU_FEAST!$A$53:$D$56,LangNum,FALSE))</f>
        <v/>
      </c>
      <c r="K45" s="15"/>
      <c r="L45" s="11" t="str">
        <f>IF(ISBLANK(K45),"",VLOOKUP(K45,LU_FEAST!$A$39:$D$42,LangNum,FALSE))</f>
        <v/>
      </c>
      <c r="M45" s="15"/>
      <c r="N45" s="11" t="str">
        <f>IF(ISBLANK(M45),"",VLOOKUP(M45,LU_FEAST!$A$60:$D$63,LangNum,FALSE))</f>
        <v/>
      </c>
      <c r="O45" s="15"/>
      <c r="P45" s="11" t="str">
        <f>IF(ISBLANK(O45),"",VLOOKUP(O45,LU_FEAST!$A$74:$D$77,LangNum,FALSE))</f>
        <v/>
      </c>
      <c r="Q45" s="15"/>
      <c r="R45" s="11" t="str">
        <f>IF(ISBLANK(Q45),"",VLOOKUP(Q45,LU_FEAST!$A$81:$D$84,LangNum,FALSE))</f>
        <v/>
      </c>
      <c r="S45" s="15"/>
      <c r="T45" s="11" t="str">
        <f>IF(ISBLANK(S45),"",VLOOKUP(S45,LU_FEAST!$A$88:$D$91,LangNum,FALSE))</f>
        <v/>
      </c>
      <c r="U45" s="2"/>
      <c r="V45" s="11" t="str">
        <f>IF(ISBLANK(U45),"",VLOOKUP(U45,LU_FEAST!$A$96:$D$116,LangNum,FALSE))</f>
        <v/>
      </c>
      <c r="W45" s="2"/>
      <c r="X45" s="11" t="str">
        <f>IF(ISBLANK(W45),"",VLOOKUP(W45,LU_FEAST!$A$96:$D$116,LangNum,FALSE))</f>
        <v/>
      </c>
      <c r="AA45" s="6" t="s">
        <v>2432</v>
      </c>
      <c r="AB45" s="16" t="str">
        <f t="shared" si="1"/>
        <v/>
      </c>
      <c r="AC45" s="9" t="str">
        <f t="shared" si="2"/>
        <v/>
      </c>
      <c r="AD45" s="9" t="str">
        <f t="shared" si="3"/>
        <v/>
      </c>
      <c r="AE45" s="9" t="str">
        <f t="shared" si="4"/>
        <v/>
      </c>
      <c r="AF45" s="9" t="str">
        <f t="shared" si="5"/>
        <v/>
      </c>
      <c r="AG45" s="9" t="str">
        <f t="shared" si="6"/>
        <v/>
      </c>
      <c r="AH45" s="9" t="str">
        <f t="shared" si="7"/>
        <v/>
      </c>
      <c r="AI45" s="9" t="str">
        <f t="shared" si="8"/>
        <v/>
      </c>
      <c r="AJ45" s="9" t="str">
        <f t="shared" si="9"/>
        <v/>
      </c>
      <c r="AK45" s="9" t="str">
        <f t="shared" si="10"/>
        <v/>
      </c>
      <c r="AL45" s="1">
        <f t="shared" si="11"/>
        <v>0</v>
      </c>
      <c r="AM45" s="1">
        <f t="shared" si="12"/>
        <v>0</v>
      </c>
      <c r="AN45" s="1">
        <f t="shared" si="0"/>
        <v>0</v>
      </c>
      <c r="AO45" s="1" t="b">
        <f t="shared" si="13"/>
        <v>0</v>
      </c>
      <c r="AP45" s="9" t="str">
        <f t="shared" si="14"/>
        <v/>
      </c>
      <c r="AQ45" s="9" t="str">
        <f t="shared" si="15"/>
        <v/>
      </c>
      <c r="AR45" s="1" t="str">
        <f t="shared" si="16"/>
        <v/>
      </c>
    </row>
    <row r="46" spans="1:44" ht="70.2" customHeight="1">
      <c r="A46" s="12"/>
      <c r="B46" s="13" t="str">
        <f>IFERROR(INDEX(Roster!$B:$B, MATCH($A46, Roster!$A:$A, 0)),"")</f>
        <v/>
      </c>
      <c r="C46" s="14"/>
      <c r="D46" s="11" t="str">
        <f>IF(ISBLANK(C46),"",VLOOKUP(C46,LU_FEAST!$A$22:$D$26,LangNum,FALSE))</f>
        <v/>
      </c>
      <c r="E46" s="15"/>
      <c r="F46" s="11" t="str">
        <f>IF(ISBLANK(E46),"",VLOOKUP(E46,LU_FEAST!$A$30:$D$33,LangNum,FALSE))</f>
        <v/>
      </c>
      <c r="G46" s="15"/>
      <c r="H46" s="11" t="str">
        <f>IF(ISBLANK(G46),"",VLOOKUP(G46,LU_FEAST!$A$46:$D$49,LangNum,FALSE))</f>
        <v/>
      </c>
      <c r="I46" s="15"/>
      <c r="J46" s="11" t="str">
        <f>IF(ISBLANK(I46),"",VLOOKUP(I46,LU_FEAST!$A$53:$D$56,LangNum,FALSE))</f>
        <v/>
      </c>
      <c r="K46" s="15"/>
      <c r="L46" s="11" t="str">
        <f>IF(ISBLANK(K46),"",VLOOKUP(K46,LU_FEAST!$A$39:$D$42,LangNum,FALSE))</f>
        <v/>
      </c>
      <c r="M46" s="15"/>
      <c r="N46" s="11" t="str">
        <f>IF(ISBLANK(M46),"",VLOOKUP(M46,LU_FEAST!$A$60:$D$63,LangNum,FALSE))</f>
        <v/>
      </c>
      <c r="O46" s="15"/>
      <c r="P46" s="11" t="str">
        <f>IF(ISBLANK(O46),"",VLOOKUP(O46,LU_FEAST!$A$74:$D$77,LangNum,FALSE))</f>
        <v/>
      </c>
      <c r="Q46" s="15"/>
      <c r="R46" s="11" t="str">
        <f>IF(ISBLANK(Q46),"",VLOOKUP(Q46,LU_FEAST!$A$81:$D$84,LangNum,FALSE))</f>
        <v/>
      </c>
      <c r="S46" s="15"/>
      <c r="T46" s="11" t="str">
        <f>IF(ISBLANK(S46),"",VLOOKUP(S46,LU_FEAST!$A$88:$D$91,LangNum,FALSE))</f>
        <v/>
      </c>
      <c r="U46" s="2"/>
      <c r="V46" s="11" t="str">
        <f>IF(ISBLANK(U46),"",VLOOKUP(U46,LU_FEAST!$A$96:$D$116,LangNum,FALSE))</f>
        <v/>
      </c>
      <c r="W46" s="2"/>
      <c r="X46" s="11" t="str">
        <f>IF(ISBLANK(W46),"",VLOOKUP(W46,LU_FEAST!$A$96:$D$116,LangNum,FALSE))</f>
        <v/>
      </c>
      <c r="AA46" s="6" t="s">
        <v>2432</v>
      </c>
      <c r="AB46" s="16" t="str">
        <f t="shared" si="1"/>
        <v/>
      </c>
      <c r="AC46" s="9" t="str">
        <f t="shared" si="2"/>
        <v/>
      </c>
      <c r="AD46" s="9" t="str">
        <f t="shared" si="3"/>
        <v/>
      </c>
      <c r="AE46" s="9" t="str">
        <f t="shared" si="4"/>
        <v/>
      </c>
      <c r="AF46" s="9" t="str">
        <f t="shared" si="5"/>
        <v/>
      </c>
      <c r="AG46" s="9" t="str">
        <f t="shared" si="6"/>
        <v/>
      </c>
      <c r="AH46" s="9" t="str">
        <f t="shared" si="7"/>
        <v/>
      </c>
      <c r="AI46" s="9" t="str">
        <f t="shared" si="8"/>
        <v/>
      </c>
      <c r="AJ46" s="9" t="str">
        <f t="shared" si="9"/>
        <v/>
      </c>
      <c r="AK46" s="9" t="str">
        <f t="shared" si="10"/>
        <v/>
      </c>
      <c r="AL46" s="1">
        <f t="shared" si="11"/>
        <v>0</v>
      </c>
      <c r="AM46" s="1">
        <f t="shared" si="12"/>
        <v>0</v>
      </c>
      <c r="AN46" s="1">
        <f t="shared" si="0"/>
        <v>0</v>
      </c>
      <c r="AO46" s="1" t="b">
        <f t="shared" si="13"/>
        <v>0</v>
      </c>
      <c r="AP46" s="9" t="str">
        <f t="shared" si="14"/>
        <v/>
      </c>
      <c r="AQ46" s="9" t="str">
        <f t="shared" si="15"/>
        <v/>
      </c>
      <c r="AR46" s="1" t="str">
        <f t="shared" si="16"/>
        <v/>
      </c>
    </row>
    <row r="47" spans="1:44" ht="70.2" customHeight="1">
      <c r="A47" s="12"/>
      <c r="B47" s="13" t="str">
        <f>IFERROR(INDEX(Roster!$B:$B, MATCH($A47, Roster!$A:$A, 0)),"")</f>
        <v/>
      </c>
      <c r="C47" s="14"/>
      <c r="D47" s="11" t="str">
        <f>IF(ISBLANK(C47),"",VLOOKUP(C47,LU_FEAST!$A$22:$D$26,LangNum,FALSE))</f>
        <v/>
      </c>
      <c r="E47" s="15"/>
      <c r="F47" s="11" t="str">
        <f>IF(ISBLANK(E47),"",VLOOKUP(E47,LU_FEAST!$A$30:$D$33,LangNum,FALSE))</f>
        <v/>
      </c>
      <c r="G47" s="15"/>
      <c r="H47" s="11" t="str">
        <f>IF(ISBLANK(G47),"",VLOOKUP(G47,LU_FEAST!$A$46:$D$49,LangNum,FALSE))</f>
        <v/>
      </c>
      <c r="I47" s="15"/>
      <c r="J47" s="11" t="str">
        <f>IF(ISBLANK(I47),"",VLOOKUP(I47,LU_FEAST!$A$53:$D$56,LangNum,FALSE))</f>
        <v/>
      </c>
      <c r="K47" s="15"/>
      <c r="L47" s="11" t="str">
        <f>IF(ISBLANK(K47),"",VLOOKUP(K47,LU_FEAST!$A$39:$D$42,LangNum,FALSE))</f>
        <v/>
      </c>
      <c r="M47" s="15"/>
      <c r="N47" s="11" t="str">
        <f>IF(ISBLANK(M47),"",VLOOKUP(M47,LU_FEAST!$A$60:$D$63,LangNum,FALSE))</f>
        <v/>
      </c>
      <c r="O47" s="15"/>
      <c r="P47" s="11" t="str">
        <f>IF(ISBLANK(O47),"",VLOOKUP(O47,LU_FEAST!$A$74:$D$77,LangNum,FALSE))</f>
        <v/>
      </c>
      <c r="Q47" s="15"/>
      <c r="R47" s="11" t="str">
        <f>IF(ISBLANK(Q47),"",VLOOKUP(Q47,LU_FEAST!$A$81:$D$84,LangNum,FALSE))</f>
        <v/>
      </c>
      <c r="S47" s="15"/>
      <c r="T47" s="11" t="str">
        <f>IF(ISBLANK(S47),"",VLOOKUP(S47,LU_FEAST!$A$88:$D$91,LangNum,FALSE))</f>
        <v/>
      </c>
      <c r="U47" s="2"/>
      <c r="V47" s="11" t="str">
        <f>IF(ISBLANK(U47),"",VLOOKUP(U47,LU_FEAST!$A$96:$D$116,LangNum,FALSE))</f>
        <v/>
      </c>
      <c r="W47" s="2"/>
      <c r="X47" s="11" t="str">
        <f>IF(ISBLANK(W47),"",VLOOKUP(W47,LU_FEAST!$A$96:$D$116,LangNum,FALSE))</f>
        <v/>
      </c>
      <c r="AA47" s="6" t="s">
        <v>2432</v>
      </c>
      <c r="AB47" s="16" t="str">
        <f t="shared" si="1"/>
        <v/>
      </c>
      <c r="AC47" s="9" t="str">
        <f t="shared" si="2"/>
        <v/>
      </c>
      <c r="AD47" s="9" t="str">
        <f t="shared" si="3"/>
        <v/>
      </c>
      <c r="AE47" s="9" t="str">
        <f t="shared" si="4"/>
        <v/>
      </c>
      <c r="AF47" s="9" t="str">
        <f t="shared" si="5"/>
        <v/>
      </c>
      <c r="AG47" s="9" t="str">
        <f t="shared" si="6"/>
        <v/>
      </c>
      <c r="AH47" s="9" t="str">
        <f t="shared" si="7"/>
        <v/>
      </c>
      <c r="AI47" s="9" t="str">
        <f t="shared" si="8"/>
        <v/>
      </c>
      <c r="AJ47" s="9" t="str">
        <f t="shared" si="9"/>
        <v/>
      </c>
      <c r="AK47" s="9" t="str">
        <f t="shared" si="10"/>
        <v/>
      </c>
      <c r="AL47" s="1">
        <f t="shared" si="11"/>
        <v>0</v>
      </c>
      <c r="AM47" s="1">
        <f t="shared" si="12"/>
        <v>0</v>
      </c>
      <c r="AN47" s="1">
        <f t="shared" si="0"/>
        <v>0</v>
      </c>
      <c r="AO47" s="1" t="b">
        <f t="shared" si="13"/>
        <v>0</v>
      </c>
      <c r="AP47" s="9" t="str">
        <f t="shared" si="14"/>
        <v/>
      </c>
      <c r="AQ47" s="9" t="str">
        <f t="shared" si="15"/>
        <v/>
      </c>
      <c r="AR47" s="1" t="str">
        <f t="shared" si="16"/>
        <v/>
      </c>
    </row>
    <row r="48" spans="1:44" ht="70.2" customHeight="1">
      <c r="A48" s="12"/>
      <c r="B48" s="13" t="str">
        <f>IFERROR(INDEX(Roster!$B:$B, MATCH($A48, Roster!$A:$A, 0)),"")</f>
        <v/>
      </c>
      <c r="C48" s="14"/>
      <c r="D48" s="11" t="str">
        <f>IF(ISBLANK(C48),"",VLOOKUP(C48,LU_FEAST!$A$22:$D$26,LangNum,FALSE))</f>
        <v/>
      </c>
      <c r="E48" s="15"/>
      <c r="F48" s="11" t="str">
        <f>IF(ISBLANK(E48),"",VLOOKUP(E48,LU_FEAST!$A$30:$D$33,LangNum,FALSE))</f>
        <v/>
      </c>
      <c r="G48" s="15"/>
      <c r="H48" s="11" t="str">
        <f>IF(ISBLANK(G48),"",VLOOKUP(G48,LU_FEAST!$A$46:$D$49,LangNum,FALSE))</f>
        <v/>
      </c>
      <c r="I48" s="15"/>
      <c r="J48" s="11" t="str">
        <f>IF(ISBLANK(I48),"",VLOOKUP(I48,LU_FEAST!$A$53:$D$56,LangNum,FALSE))</f>
        <v/>
      </c>
      <c r="K48" s="15"/>
      <c r="L48" s="11" t="str">
        <f>IF(ISBLANK(K48),"",VLOOKUP(K48,LU_FEAST!$A$39:$D$42,LangNum,FALSE))</f>
        <v/>
      </c>
      <c r="M48" s="15"/>
      <c r="N48" s="11" t="str">
        <f>IF(ISBLANK(M48),"",VLOOKUP(M48,LU_FEAST!$A$60:$D$63,LangNum,FALSE))</f>
        <v/>
      </c>
      <c r="O48" s="15"/>
      <c r="P48" s="11" t="str">
        <f>IF(ISBLANK(O48),"",VLOOKUP(O48,LU_FEAST!$A$74:$D$77,LangNum,FALSE))</f>
        <v/>
      </c>
      <c r="Q48" s="15"/>
      <c r="R48" s="11" t="str">
        <f>IF(ISBLANK(Q48),"",VLOOKUP(Q48,LU_FEAST!$A$81:$D$84,LangNum,FALSE))</f>
        <v/>
      </c>
      <c r="S48" s="15"/>
      <c r="T48" s="11" t="str">
        <f>IF(ISBLANK(S48),"",VLOOKUP(S48,LU_FEAST!$A$88:$D$91,LangNum,FALSE))</f>
        <v/>
      </c>
      <c r="U48" s="2"/>
      <c r="V48" s="11" t="str">
        <f>IF(ISBLANK(U48),"",VLOOKUP(U48,LU_FEAST!$A$96:$D$116,LangNum,FALSE))</f>
        <v/>
      </c>
      <c r="W48" s="2"/>
      <c r="X48" s="11" t="str">
        <f>IF(ISBLANK(W48),"",VLOOKUP(W48,LU_FEAST!$A$96:$D$116,LangNum,FALSE))</f>
        <v/>
      </c>
      <c r="AA48" s="6" t="s">
        <v>2432</v>
      </c>
      <c r="AB48" s="16" t="str">
        <f t="shared" si="1"/>
        <v/>
      </c>
      <c r="AC48" s="9" t="str">
        <f t="shared" si="2"/>
        <v/>
      </c>
      <c r="AD48" s="9" t="str">
        <f t="shared" si="3"/>
        <v/>
      </c>
      <c r="AE48" s="9" t="str">
        <f t="shared" si="4"/>
        <v/>
      </c>
      <c r="AF48" s="9" t="str">
        <f t="shared" si="5"/>
        <v/>
      </c>
      <c r="AG48" s="9" t="str">
        <f t="shared" si="6"/>
        <v/>
      </c>
      <c r="AH48" s="9" t="str">
        <f t="shared" si="7"/>
        <v/>
      </c>
      <c r="AI48" s="9" t="str">
        <f t="shared" si="8"/>
        <v/>
      </c>
      <c r="AJ48" s="9" t="str">
        <f t="shared" si="9"/>
        <v/>
      </c>
      <c r="AK48" s="9" t="str">
        <f t="shared" si="10"/>
        <v/>
      </c>
      <c r="AL48" s="1">
        <f t="shared" si="11"/>
        <v>0</v>
      </c>
      <c r="AM48" s="1">
        <f t="shared" si="12"/>
        <v>0</v>
      </c>
      <c r="AN48" s="1">
        <f t="shared" si="0"/>
        <v>0</v>
      </c>
      <c r="AO48" s="1" t="b">
        <f t="shared" si="13"/>
        <v>0</v>
      </c>
      <c r="AP48" s="9" t="str">
        <f t="shared" si="14"/>
        <v/>
      </c>
      <c r="AQ48" s="9" t="str">
        <f t="shared" si="15"/>
        <v/>
      </c>
      <c r="AR48" s="1" t="str">
        <f t="shared" si="16"/>
        <v/>
      </c>
    </row>
    <row r="49" spans="1:44" ht="70.2" customHeight="1">
      <c r="A49" s="12"/>
      <c r="B49" s="13" t="str">
        <f>IFERROR(INDEX(Roster!$B:$B, MATCH($A49, Roster!$A:$A, 0)),"")</f>
        <v/>
      </c>
      <c r="C49" s="14"/>
      <c r="D49" s="11" t="str">
        <f>IF(ISBLANK(C49),"",VLOOKUP(C49,LU_FEAST!$A$22:$D$26,LangNum,FALSE))</f>
        <v/>
      </c>
      <c r="E49" s="15"/>
      <c r="F49" s="11" t="str">
        <f>IF(ISBLANK(E49),"",VLOOKUP(E49,LU_FEAST!$A$30:$D$33,LangNum,FALSE))</f>
        <v/>
      </c>
      <c r="G49" s="15"/>
      <c r="H49" s="11" t="str">
        <f>IF(ISBLANK(G49),"",VLOOKUP(G49,LU_FEAST!$A$46:$D$49,LangNum,FALSE))</f>
        <v/>
      </c>
      <c r="I49" s="15"/>
      <c r="J49" s="11" t="str">
        <f>IF(ISBLANK(I49),"",VLOOKUP(I49,LU_FEAST!$A$53:$D$56,LangNum,FALSE))</f>
        <v/>
      </c>
      <c r="K49" s="15"/>
      <c r="L49" s="11" t="str">
        <f>IF(ISBLANK(K49),"",VLOOKUP(K49,LU_FEAST!$A$39:$D$42,LangNum,FALSE))</f>
        <v/>
      </c>
      <c r="M49" s="15"/>
      <c r="N49" s="11" t="str">
        <f>IF(ISBLANK(M49),"",VLOOKUP(M49,LU_FEAST!$A$60:$D$63,LangNum,FALSE))</f>
        <v/>
      </c>
      <c r="O49" s="15"/>
      <c r="P49" s="11" t="str">
        <f>IF(ISBLANK(O49),"",VLOOKUP(O49,LU_FEAST!$A$74:$D$77,LangNum,FALSE))</f>
        <v/>
      </c>
      <c r="Q49" s="15"/>
      <c r="R49" s="11" t="str">
        <f>IF(ISBLANK(Q49),"",VLOOKUP(Q49,LU_FEAST!$A$81:$D$84,LangNum,FALSE))</f>
        <v/>
      </c>
      <c r="S49" s="15"/>
      <c r="T49" s="11" t="str">
        <f>IF(ISBLANK(S49),"",VLOOKUP(S49,LU_FEAST!$A$88:$D$91,LangNum,FALSE))</f>
        <v/>
      </c>
      <c r="U49" s="2"/>
      <c r="V49" s="11" t="str">
        <f>IF(ISBLANK(U49),"",VLOOKUP(U49,LU_FEAST!$A$96:$D$116,LangNum,FALSE))</f>
        <v/>
      </c>
      <c r="W49" s="2"/>
      <c r="X49" s="11" t="str">
        <f>IF(ISBLANK(W49),"",VLOOKUP(W49,LU_FEAST!$A$96:$D$116,LangNum,FALSE))</f>
        <v/>
      </c>
      <c r="AA49" s="6" t="s">
        <v>2432</v>
      </c>
      <c r="AB49" s="16" t="str">
        <f t="shared" si="1"/>
        <v/>
      </c>
      <c r="AC49" s="9" t="str">
        <f t="shared" si="2"/>
        <v/>
      </c>
      <c r="AD49" s="9" t="str">
        <f t="shared" si="3"/>
        <v/>
      </c>
      <c r="AE49" s="9" t="str">
        <f t="shared" si="4"/>
        <v/>
      </c>
      <c r="AF49" s="9" t="str">
        <f t="shared" si="5"/>
        <v/>
      </c>
      <c r="AG49" s="9" t="str">
        <f t="shared" si="6"/>
        <v/>
      </c>
      <c r="AH49" s="9" t="str">
        <f t="shared" si="7"/>
        <v/>
      </c>
      <c r="AI49" s="9" t="str">
        <f t="shared" si="8"/>
        <v/>
      </c>
      <c r="AJ49" s="9" t="str">
        <f t="shared" si="9"/>
        <v/>
      </c>
      <c r="AK49" s="9" t="str">
        <f t="shared" si="10"/>
        <v/>
      </c>
      <c r="AL49" s="1">
        <f t="shared" si="11"/>
        <v>0</v>
      </c>
      <c r="AM49" s="1">
        <f t="shared" si="12"/>
        <v>0</v>
      </c>
      <c r="AN49" s="1">
        <f t="shared" si="0"/>
        <v>0</v>
      </c>
      <c r="AO49" s="1" t="b">
        <f t="shared" si="13"/>
        <v>0</v>
      </c>
      <c r="AP49" s="9" t="str">
        <f t="shared" si="14"/>
        <v/>
      </c>
      <c r="AQ49" s="9" t="str">
        <f t="shared" si="15"/>
        <v/>
      </c>
      <c r="AR49" s="1" t="str">
        <f t="shared" si="16"/>
        <v/>
      </c>
    </row>
    <row r="50" spans="1:44" ht="70.2" customHeight="1">
      <c r="A50" s="12"/>
      <c r="B50" s="13" t="str">
        <f>IFERROR(INDEX(Roster!$B:$B, MATCH($A50, Roster!$A:$A, 0)),"")</f>
        <v/>
      </c>
      <c r="C50" s="14"/>
      <c r="D50" s="11" t="str">
        <f>IF(ISBLANK(C50),"",VLOOKUP(C50,LU_FEAST!$A$22:$D$26,LangNum,FALSE))</f>
        <v/>
      </c>
      <c r="E50" s="15"/>
      <c r="F50" s="11" t="str">
        <f>IF(ISBLANK(E50),"",VLOOKUP(E50,LU_FEAST!$A$30:$D$33,LangNum,FALSE))</f>
        <v/>
      </c>
      <c r="G50" s="15"/>
      <c r="H50" s="11" t="str">
        <f>IF(ISBLANK(G50),"",VLOOKUP(G50,LU_FEAST!$A$46:$D$49,LangNum,FALSE))</f>
        <v/>
      </c>
      <c r="I50" s="15"/>
      <c r="J50" s="11" t="str">
        <f>IF(ISBLANK(I50),"",VLOOKUP(I50,LU_FEAST!$A$53:$D$56,LangNum,FALSE))</f>
        <v/>
      </c>
      <c r="K50" s="15"/>
      <c r="L50" s="11" t="str">
        <f>IF(ISBLANK(K50),"",VLOOKUP(K50,LU_FEAST!$A$39:$D$42,LangNum,FALSE))</f>
        <v/>
      </c>
      <c r="M50" s="15"/>
      <c r="N50" s="11" t="str">
        <f>IF(ISBLANK(M50),"",VLOOKUP(M50,LU_FEAST!$A$60:$D$63,LangNum,FALSE))</f>
        <v/>
      </c>
      <c r="O50" s="15"/>
      <c r="P50" s="11" t="str">
        <f>IF(ISBLANK(O50),"",VLOOKUP(O50,LU_FEAST!$A$74:$D$77,LangNum,FALSE))</f>
        <v/>
      </c>
      <c r="Q50" s="15"/>
      <c r="R50" s="11" t="str">
        <f>IF(ISBLANK(Q50),"",VLOOKUP(Q50,LU_FEAST!$A$81:$D$84,LangNum,FALSE))</f>
        <v/>
      </c>
      <c r="S50" s="15"/>
      <c r="T50" s="11" t="str">
        <f>IF(ISBLANK(S50),"",VLOOKUP(S50,LU_FEAST!$A$88:$D$91,LangNum,FALSE))</f>
        <v/>
      </c>
      <c r="U50" s="2"/>
      <c r="V50" s="11" t="str">
        <f>IF(ISBLANK(U50),"",VLOOKUP(U50,LU_FEAST!$A$96:$D$116,LangNum,FALSE))</f>
        <v/>
      </c>
      <c r="W50" s="2"/>
      <c r="X50" s="11" t="str">
        <f>IF(ISBLANK(W50),"",VLOOKUP(W50,LU_FEAST!$A$96:$D$116,LangNum,FALSE))</f>
        <v/>
      </c>
      <c r="AA50" s="6" t="s">
        <v>2432</v>
      </c>
      <c r="AB50" s="16" t="str">
        <f t="shared" si="1"/>
        <v/>
      </c>
      <c r="AC50" s="9" t="str">
        <f t="shared" si="2"/>
        <v/>
      </c>
      <c r="AD50" s="9" t="str">
        <f t="shared" si="3"/>
        <v/>
      </c>
      <c r="AE50" s="9" t="str">
        <f t="shared" si="4"/>
        <v/>
      </c>
      <c r="AF50" s="9" t="str">
        <f t="shared" si="5"/>
        <v/>
      </c>
      <c r="AG50" s="9" t="str">
        <f t="shared" si="6"/>
        <v/>
      </c>
      <c r="AH50" s="9" t="str">
        <f t="shared" si="7"/>
        <v/>
      </c>
      <c r="AI50" s="9" t="str">
        <f t="shared" si="8"/>
        <v/>
      </c>
      <c r="AJ50" s="9" t="str">
        <f t="shared" si="9"/>
        <v/>
      </c>
      <c r="AK50" s="9" t="str">
        <f t="shared" si="10"/>
        <v/>
      </c>
      <c r="AL50" s="1">
        <f t="shared" si="11"/>
        <v>0</v>
      </c>
      <c r="AM50" s="1">
        <f t="shared" si="12"/>
        <v>0</v>
      </c>
      <c r="AN50" s="1">
        <f t="shared" si="0"/>
        <v>0</v>
      </c>
      <c r="AO50" s="1" t="b">
        <f t="shared" si="13"/>
        <v>0</v>
      </c>
      <c r="AP50" s="9" t="str">
        <f t="shared" si="14"/>
        <v/>
      </c>
      <c r="AQ50" s="9" t="str">
        <f t="shared" si="15"/>
        <v/>
      </c>
      <c r="AR50" s="1" t="str">
        <f t="shared" si="16"/>
        <v/>
      </c>
    </row>
    <row r="51" spans="1:44" ht="70.2" customHeight="1">
      <c r="A51" s="12"/>
      <c r="B51" s="13" t="str">
        <f>IFERROR(INDEX(Roster!$B:$B, MATCH($A51, Roster!$A:$A, 0)),"")</f>
        <v/>
      </c>
      <c r="C51" s="14"/>
      <c r="D51" s="11" t="str">
        <f>IF(ISBLANK(C51),"",VLOOKUP(C51,LU_FEAST!$A$22:$D$26,LangNum,FALSE))</f>
        <v/>
      </c>
      <c r="E51" s="15"/>
      <c r="F51" s="11" t="str">
        <f>IF(ISBLANK(E51),"",VLOOKUP(E51,LU_FEAST!$A$30:$D$33,LangNum,FALSE))</f>
        <v/>
      </c>
      <c r="G51" s="15"/>
      <c r="H51" s="11" t="str">
        <f>IF(ISBLANK(G51),"",VLOOKUP(G51,LU_FEAST!$A$46:$D$49,LangNum,FALSE))</f>
        <v/>
      </c>
      <c r="I51" s="15"/>
      <c r="J51" s="11" t="str">
        <f>IF(ISBLANK(I51),"",VLOOKUP(I51,LU_FEAST!$A$53:$D$56,LangNum,FALSE))</f>
        <v/>
      </c>
      <c r="K51" s="15"/>
      <c r="L51" s="11" t="str">
        <f>IF(ISBLANK(K51),"",VLOOKUP(K51,LU_FEAST!$A$39:$D$42,LangNum,FALSE))</f>
        <v/>
      </c>
      <c r="M51" s="15"/>
      <c r="N51" s="11" t="str">
        <f>IF(ISBLANK(M51),"",VLOOKUP(M51,LU_FEAST!$A$60:$D$63,LangNum,FALSE))</f>
        <v/>
      </c>
      <c r="O51" s="15"/>
      <c r="P51" s="11" t="str">
        <f>IF(ISBLANK(O51),"",VLOOKUP(O51,LU_FEAST!$A$74:$D$77,LangNum,FALSE))</f>
        <v/>
      </c>
      <c r="Q51" s="15"/>
      <c r="R51" s="11" t="str">
        <f>IF(ISBLANK(Q51),"",VLOOKUP(Q51,LU_FEAST!$A$81:$D$84,LangNum,FALSE))</f>
        <v/>
      </c>
      <c r="S51" s="15"/>
      <c r="T51" s="11" t="str">
        <f>IF(ISBLANK(S51),"",VLOOKUP(S51,LU_FEAST!$A$88:$D$91,LangNum,FALSE))</f>
        <v/>
      </c>
      <c r="U51" s="2"/>
      <c r="V51" s="11" t="str">
        <f>IF(ISBLANK(U51),"",VLOOKUP(U51,LU_FEAST!$A$96:$D$116,LangNum,FALSE))</f>
        <v/>
      </c>
      <c r="W51" s="2"/>
      <c r="X51" s="11" t="str">
        <f>IF(ISBLANK(W51),"",VLOOKUP(W51,LU_FEAST!$A$96:$D$116,LangNum,FALSE))</f>
        <v/>
      </c>
      <c r="AA51" s="6" t="s">
        <v>2432</v>
      </c>
      <c r="AB51" s="16" t="str">
        <f t="shared" si="1"/>
        <v/>
      </c>
      <c r="AC51" s="9" t="str">
        <f t="shared" si="2"/>
        <v/>
      </c>
      <c r="AD51" s="9" t="str">
        <f t="shared" si="3"/>
        <v/>
      </c>
      <c r="AE51" s="9" t="str">
        <f t="shared" si="4"/>
        <v/>
      </c>
      <c r="AF51" s="9" t="str">
        <f t="shared" si="5"/>
        <v/>
      </c>
      <c r="AG51" s="9" t="str">
        <f t="shared" si="6"/>
        <v/>
      </c>
      <c r="AH51" s="9" t="str">
        <f t="shared" si="7"/>
        <v/>
      </c>
      <c r="AI51" s="9" t="str">
        <f t="shared" si="8"/>
        <v/>
      </c>
      <c r="AJ51" s="9" t="str">
        <f t="shared" si="9"/>
        <v/>
      </c>
      <c r="AK51" s="9" t="str">
        <f t="shared" si="10"/>
        <v/>
      </c>
      <c r="AL51" s="1">
        <f t="shared" si="11"/>
        <v>0</v>
      </c>
      <c r="AM51" s="1">
        <f t="shared" si="12"/>
        <v>0</v>
      </c>
      <c r="AN51" s="1">
        <f t="shared" si="0"/>
        <v>0</v>
      </c>
      <c r="AO51" s="1" t="b">
        <f t="shared" si="13"/>
        <v>0</v>
      </c>
      <c r="AP51" s="9" t="str">
        <f t="shared" si="14"/>
        <v/>
      </c>
      <c r="AQ51" s="9" t="str">
        <f t="shared" si="15"/>
        <v/>
      </c>
      <c r="AR51" s="1" t="str">
        <f t="shared" si="16"/>
        <v/>
      </c>
    </row>
    <row r="52" spans="1:44" ht="70.2" customHeight="1">
      <c r="A52" s="12"/>
      <c r="B52" s="13" t="str">
        <f>IFERROR(INDEX(Roster!$B:$B, MATCH($A52, Roster!$A:$A, 0)),"")</f>
        <v/>
      </c>
      <c r="C52" s="14"/>
      <c r="D52" s="11" t="str">
        <f>IF(ISBLANK(C52),"",VLOOKUP(C52,LU_FEAST!$A$22:$D$26,LangNum,FALSE))</f>
        <v/>
      </c>
      <c r="E52" s="15"/>
      <c r="F52" s="11" t="str">
        <f>IF(ISBLANK(E52),"",VLOOKUP(E52,LU_FEAST!$A$30:$D$33,LangNum,FALSE))</f>
        <v/>
      </c>
      <c r="G52" s="15"/>
      <c r="H52" s="11" t="str">
        <f>IF(ISBLANK(G52),"",VLOOKUP(G52,LU_FEAST!$A$46:$D$49,LangNum,FALSE))</f>
        <v/>
      </c>
      <c r="I52" s="15"/>
      <c r="J52" s="11" t="str">
        <f>IF(ISBLANK(I52),"",VLOOKUP(I52,LU_FEAST!$A$53:$D$56,LangNum,FALSE))</f>
        <v/>
      </c>
      <c r="K52" s="15"/>
      <c r="L52" s="11" t="str">
        <f>IF(ISBLANK(K52),"",VLOOKUP(K52,LU_FEAST!$A$39:$D$42,LangNum,FALSE))</f>
        <v/>
      </c>
      <c r="M52" s="15"/>
      <c r="N52" s="11" t="str">
        <f>IF(ISBLANK(M52),"",VLOOKUP(M52,LU_FEAST!$A$60:$D$63,LangNum,FALSE))</f>
        <v/>
      </c>
      <c r="O52" s="15"/>
      <c r="P52" s="11" t="str">
        <f>IF(ISBLANK(O52),"",VLOOKUP(O52,LU_FEAST!$A$74:$D$77,LangNum,FALSE))</f>
        <v/>
      </c>
      <c r="Q52" s="15"/>
      <c r="R52" s="11" t="str">
        <f>IF(ISBLANK(Q52),"",VLOOKUP(Q52,LU_FEAST!$A$81:$D$84,LangNum,FALSE))</f>
        <v/>
      </c>
      <c r="S52" s="15"/>
      <c r="T52" s="11" t="str">
        <f>IF(ISBLANK(S52),"",VLOOKUP(S52,LU_FEAST!$A$88:$D$91,LangNum,FALSE))</f>
        <v/>
      </c>
      <c r="U52" s="2"/>
      <c r="V52" s="11" t="str">
        <f>IF(ISBLANK(U52),"",VLOOKUP(U52,LU_FEAST!$A$96:$D$116,LangNum,FALSE))</f>
        <v/>
      </c>
      <c r="W52" s="2"/>
      <c r="X52" s="11" t="str">
        <f>IF(ISBLANK(W52),"",VLOOKUP(W52,LU_FEAST!$A$96:$D$116,LangNum,FALSE))</f>
        <v/>
      </c>
      <c r="AA52" s="6" t="s">
        <v>2432</v>
      </c>
      <c r="AB52" s="16" t="str">
        <f t="shared" si="1"/>
        <v/>
      </c>
      <c r="AC52" s="9" t="str">
        <f t="shared" si="2"/>
        <v/>
      </c>
      <c r="AD52" s="9" t="str">
        <f t="shared" si="3"/>
        <v/>
      </c>
      <c r="AE52" s="9" t="str">
        <f t="shared" si="4"/>
        <v/>
      </c>
      <c r="AF52" s="9" t="str">
        <f t="shared" si="5"/>
        <v/>
      </c>
      <c r="AG52" s="9" t="str">
        <f t="shared" si="6"/>
        <v/>
      </c>
      <c r="AH52" s="9" t="str">
        <f t="shared" si="7"/>
        <v/>
      </c>
      <c r="AI52" s="9" t="str">
        <f t="shared" si="8"/>
        <v/>
      </c>
      <c r="AJ52" s="9" t="str">
        <f t="shared" si="9"/>
        <v/>
      </c>
      <c r="AK52" s="9" t="str">
        <f t="shared" si="10"/>
        <v/>
      </c>
      <c r="AL52" s="1">
        <f t="shared" si="11"/>
        <v>0</v>
      </c>
      <c r="AM52" s="1">
        <f t="shared" si="12"/>
        <v>0</v>
      </c>
      <c r="AN52" s="1">
        <f t="shared" si="0"/>
        <v>0</v>
      </c>
      <c r="AO52" s="1" t="b">
        <f t="shared" si="13"/>
        <v>0</v>
      </c>
      <c r="AP52" s="9" t="str">
        <f t="shared" si="14"/>
        <v/>
      </c>
      <c r="AQ52" s="9" t="str">
        <f t="shared" si="15"/>
        <v/>
      </c>
      <c r="AR52" s="1" t="str">
        <f t="shared" si="16"/>
        <v/>
      </c>
    </row>
    <row r="53" spans="1:44" ht="70.2" customHeight="1">
      <c r="A53" s="12"/>
      <c r="B53" s="13" t="str">
        <f>IFERROR(INDEX(Roster!$B:$B, MATCH($A53, Roster!$A:$A, 0)),"")</f>
        <v/>
      </c>
      <c r="C53" s="14"/>
      <c r="D53" s="11" t="str">
        <f>IF(ISBLANK(C53),"",VLOOKUP(C53,LU_FEAST!$A$22:$D$26,LangNum,FALSE))</f>
        <v/>
      </c>
      <c r="E53" s="15"/>
      <c r="F53" s="11" t="str">
        <f>IF(ISBLANK(E53),"",VLOOKUP(E53,LU_FEAST!$A$30:$D$33,LangNum,FALSE))</f>
        <v/>
      </c>
      <c r="G53" s="15"/>
      <c r="H53" s="11" t="str">
        <f>IF(ISBLANK(G53),"",VLOOKUP(G53,LU_FEAST!$A$46:$D$49,LangNum,FALSE))</f>
        <v/>
      </c>
      <c r="I53" s="15"/>
      <c r="J53" s="11" t="str">
        <f>IF(ISBLANK(I53),"",VLOOKUP(I53,LU_FEAST!$A$53:$D$56,LangNum,FALSE))</f>
        <v/>
      </c>
      <c r="K53" s="15"/>
      <c r="L53" s="11" t="str">
        <f>IF(ISBLANK(K53),"",VLOOKUP(K53,LU_FEAST!$A$39:$D$42,LangNum,FALSE))</f>
        <v/>
      </c>
      <c r="M53" s="15"/>
      <c r="N53" s="11" t="str">
        <f>IF(ISBLANK(M53),"",VLOOKUP(M53,LU_FEAST!$A$60:$D$63,LangNum,FALSE))</f>
        <v/>
      </c>
      <c r="O53" s="15"/>
      <c r="P53" s="11" t="str">
        <f>IF(ISBLANK(O53),"",VLOOKUP(O53,LU_FEAST!$A$74:$D$77,LangNum,FALSE))</f>
        <v/>
      </c>
      <c r="Q53" s="15"/>
      <c r="R53" s="11" t="str">
        <f>IF(ISBLANK(Q53),"",VLOOKUP(Q53,LU_FEAST!$A$81:$D$84,LangNum,FALSE))</f>
        <v/>
      </c>
      <c r="S53" s="15"/>
      <c r="T53" s="11" t="str">
        <f>IF(ISBLANK(S53),"",VLOOKUP(S53,LU_FEAST!$A$88:$D$91,LangNum,FALSE))</f>
        <v/>
      </c>
      <c r="U53" s="2"/>
      <c r="V53" s="11" t="str">
        <f>IF(ISBLANK(U53),"",VLOOKUP(U53,LU_FEAST!$A$96:$D$116,LangNum,FALSE))</f>
        <v/>
      </c>
      <c r="W53" s="2"/>
      <c r="X53" s="11" t="str">
        <f>IF(ISBLANK(W53),"",VLOOKUP(W53,LU_FEAST!$A$96:$D$116,LangNum,FALSE))</f>
        <v/>
      </c>
      <c r="AA53" s="6" t="s">
        <v>2432</v>
      </c>
      <c r="AB53" s="16" t="str">
        <f t="shared" si="1"/>
        <v/>
      </c>
      <c r="AC53" s="9" t="str">
        <f t="shared" si="2"/>
        <v/>
      </c>
      <c r="AD53" s="9" t="str">
        <f t="shared" si="3"/>
        <v/>
      </c>
      <c r="AE53" s="9" t="str">
        <f t="shared" si="4"/>
        <v/>
      </c>
      <c r="AF53" s="9" t="str">
        <f t="shared" si="5"/>
        <v/>
      </c>
      <c r="AG53" s="9" t="str">
        <f t="shared" si="6"/>
        <v/>
      </c>
      <c r="AH53" s="9" t="str">
        <f t="shared" si="7"/>
        <v/>
      </c>
      <c r="AI53" s="9" t="str">
        <f t="shared" si="8"/>
        <v/>
      </c>
      <c r="AJ53" s="9" t="str">
        <f t="shared" si="9"/>
        <v/>
      </c>
      <c r="AK53" s="9" t="str">
        <f t="shared" si="10"/>
        <v/>
      </c>
      <c r="AL53" s="1">
        <f t="shared" si="11"/>
        <v>0</v>
      </c>
      <c r="AM53" s="1">
        <f t="shared" si="12"/>
        <v>0</v>
      </c>
      <c r="AN53" s="1">
        <f t="shared" si="0"/>
        <v>0</v>
      </c>
      <c r="AO53" s="1" t="b">
        <f t="shared" si="13"/>
        <v>0</v>
      </c>
      <c r="AP53" s="9" t="str">
        <f t="shared" si="14"/>
        <v/>
      </c>
      <c r="AQ53" s="9" t="str">
        <f t="shared" si="15"/>
        <v/>
      </c>
      <c r="AR53" s="1" t="str">
        <f t="shared" si="16"/>
        <v/>
      </c>
    </row>
    <row r="54" spans="1:44" ht="70.2" customHeight="1">
      <c r="A54" s="12"/>
      <c r="B54" s="13" t="str">
        <f>IFERROR(INDEX(Roster!$B:$B, MATCH($A54, Roster!$A:$A, 0)),"")</f>
        <v/>
      </c>
      <c r="C54" s="14"/>
      <c r="D54" s="11" t="str">
        <f>IF(ISBLANK(C54),"",VLOOKUP(C54,LU_FEAST!$A$22:$D$26,LangNum,FALSE))</f>
        <v/>
      </c>
      <c r="E54" s="15"/>
      <c r="F54" s="11" t="str">
        <f>IF(ISBLANK(E54),"",VLOOKUP(E54,LU_FEAST!$A$30:$D$33,LangNum,FALSE))</f>
        <v/>
      </c>
      <c r="G54" s="15"/>
      <c r="H54" s="11" t="str">
        <f>IF(ISBLANK(G54),"",VLOOKUP(G54,LU_FEAST!$A$46:$D$49,LangNum,FALSE))</f>
        <v/>
      </c>
      <c r="I54" s="15"/>
      <c r="J54" s="11" t="str">
        <f>IF(ISBLANK(I54),"",VLOOKUP(I54,LU_FEAST!$A$53:$D$56,LangNum,FALSE))</f>
        <v/>
      </c>
      <c r="K54" s="15"/>
      <c r="L54" s="11" t="str">
        <f>IF(ISBLANK(K54),"",VLOOKUP(K54,LU_FEAST!$A$39:$D$42,LangNum,FALSE))</f>
        <v/>
      </c>
      <c r="M54" s="15"/>
      <c r="N54" s="11" t="str">
        <f>IF(ISBLANK(M54),"",VLOOKUP(M54,LU_FEAST!$A$60:$D$63,LangNum,FALSE))</f>
        <v/>
      </c>
      <c r="O54" s="15"/>
      <c r="P54" s="11" t="str">
        <f>IF(ISBLANK(O54),"",VLOOKUP(O54,LU_FEAST!$A$74:$D$77,LangNum,FALSE))</f>
        <v/>
      </c>
      <c r="Q54" s="15"/>
      <c r="R54" s="11" t="str">
        <f>IF(ISBLANK(Q54),"",VLOOKUP(Q54,LU_FEAST!$A$81:$D$84,LangNum,FALSE))</f>
        <v/>
      </c>
      <c r="S54" s="15"/>
      <c r="T54" s="11" t="str">
        <f>IF(ISBLANK(S54),"",VLOOKUP(S54,LU_FEAST!$A$88:$D$91,LangNum,FALSE))</f>
        <v/>
      </c>
      <c r="U54" s="2"/>
      <c r="V54" s="11" t="str">
        <f>IF(ISBLANK(U54),"",VLOOKUP(U54,LU_FEAST!$A$96:$D$116,LangNum,FALSE))</f>
        <v/>
      </c>
      <c r="W54" s="2"/>
      <c r="X54" s="11" t="str">
        <f>IF(ISBLANK(W54),"",VLOOKUP(W54,LU_FEAST!$A$96:$D$116,LangNum,FALSE))</f>
        <v/>
      </c>
      <c r="AA54" s="6" t="s">
        <v>2432</v>
      </c>
      <c r="AB54" s="16" t="str">
        <f t="shared" si="1"/>
        <v/>
      </c>
      <c r="AC54" s="9" t="str">
        <f t="shared" si="2"/>
        <v/>
      </c>
      <c r="AD54" s="9" t="str">
        <f t="shared" si="3"/>
        <v/>
      </c>
      <c r="AE54" s="9" t="str">
        <f t="shared" si="4"/>
        <v/>
      </c>
      <c r="AF54" s="9" t="str">
        <f t="shared" si="5"/>
        <v/>
      </c>
      <c r="AG54" s="9" t="str">
        <f t="shared" si="6"/>
        <v/>
      </c>
      <c r="AH54" s="9" t="str">
        <f t="shared" si="7"/>
        <v/>
      </c>
      <c r="AI54" s="9" t="str">
        <f t="shared" si="8"/>
        <v/>
      </c>
      <c r="AJ54" s="9" t="str">
        <f t="shared" si="9"/>
        <v/>
      </c>
      <c r="AK54" s="9" t="str">
        <f t="shared" si="10"/>
        <v/>
      </c>
      <c r="AL54" s="1">
        <f t="shared" si="11"/>
        <v>0</v>
      </c>
      <c r="AM54" s="1">
        <f t="shared" si="12"/>
        <v>0</v>
      </c>
      <c r="AN54" s="1">
        <f t="shared" si="0"/>
        <v>0</v>
      </c>
      <c r="AO54" s="1" t="b">
        <f t="shared" si="13"/>
        <v>0</v>
      </c>
      <c r="AP54" s="9" t="str">
        <f t="shared" si="14"/>
        <v/>
      </c>
      <c r="AQ54" s="9" t="str">
        <f t="shared" si="15"/>
        <v/>
      </c>
      <c r="AR54" s="1" t="str">
        <f t="shared" si="16"/>
        <v/>
      </c>
    </row>
    <row r="55" spans="1:44" ht="70.2" customHeight="1">
      <c r="A55" s="12"/>
      <c r="B55" s="13" t="str">
        <f>IFERROR(INDEX(Roster!$B:$B, MATCH($A55, Roster!$A:$A, 0)),"")</f>
        <v/>
      </c>
      <c r="C55" s="14"/>
      <c r="D55" s="11" t="str">
        <f>IF(ISBLANK(C55),"",VLOOKUP(C55,LU_FEAST!$A$22:$D$26,LangNum,FALSE))</f>
        <v/>
      </c>
      <c r="E55" s="15"/>
      <c r="F55" s="11" t="str">
        <f>IF(ISBLANK(E55),"",VLOOKUP(E55,LU_FEAST!$A$30:$D$33,LangNum,FALSE))</f>
        <v/>
      </c>
      <c r="G55" s="15"/>
      <c r="H55" s="11" t="str">
        <f>IF(ISBLANK(G55),"",VLOOKUP(G55,LU_FEAST!$A$46:$D$49,LangNum,FALSE))</f>
        <v/>
      </c>
      <c r="I55" s="15"/>
      <c r="J55" s="11" t="str">
        <f>IF(ISBLANK(I55),"",VLOOKUP(I55,LU_FEAST!$A$53:$D$56,LangNum,FALSE))</f>
        <v/>
      </c>
      <c r="K55" s="15"/>
      <c r="L55" s="11" t="str">
        <f>IF(ISBLANK(K55),"",VLOOKUP(K55,LU_FEAST!$A$39:$D$42,LangNum,FALSE))</f>
        <v/>
      </c>
      <c r="M55" s="15"/>
      <c r="N55" s="11" t="str">
        <f>IF(ISBLANK(M55),"",VLOOKUP(M55,LU_FEAST!$A$60:$D$63,LangNum,FALSE))</f>
        <v/>
      </c>
      <c r="O55" s="15"/>
      <c r="P55" s="11" t="str">
        <f>IF(ISBLANK(O55),"",VLOOKUP(O55,LU_FEAST!$A$74:$D$77,LangNum,FALSE))</f>
        <v/>
      </c>
      <c r="Q55" s="15"/>
      <c r="R55" s="11" t="str">
        <f>IF(ISBLANK(Q55),"",VLOOKUP(Q55,LU_FEAST!$A$81:$D$84,LangNum,FALSE))</f>
        <v/>
      </c>
      <c r="S55" s="15"/>
      <c r="T55" s="11" t="str">
        <f>IF(ISBLANK(S55),"",VLOOKUP(S55,LU_FEAST!$A$88:$D$91,LangNum,FALSE))</f>
        <v/>
      </c>
      <c r="U55" s="2"/>
      <c r="V55" s="11" t="str">
        <f>IF(ISBLANK(U55),"",VLOOKUP(U55,LU_FEAST!$A$96:$D$116,LangNum,FALSE))</f>
        <v/>
      </c>
      <c r="W55" s="2"/>
      <c r="X55" s="11" t="str">
        <f>IF(ISBLANK(W55),"",VLOOKUP(W55,LU_FEAST!$A$96:$D$116,LangNum,FALSE))</f>
        <v/>
      </c>
      <c r="AA55" s="6" t="s">
        <v>2432</v>
      </c>
      <c r="AB55" s="16" t="str">
        <f t="shared" si="1"/>
        <v/>
      </c>
      <c r="AC55" s="9" t="str">
        <f t="shared" si="2"/>
        <v/>
      </c>
      <c r="AD55" s="9" t="str">
        <f t="shared" si="3"/>
        <v/>
      </c>
      <c r="AE55" s="9" t="str">
        <f t="shared" si="4"/>
        <v/>
      </c>
      <c r="AF55" s="9" t="str">
        <f t="shared" si="5"/>
        <v/>
      </c>
      <c r="AG55" s="9" t="str">
        <f t="shared" si="6"/>
        <v/>
      </c>
      <c r="AH55" s="9" t="str">
        <f t="shared" si="7"/>
        <v/>
      </c>
      <c r="AI55" s="9" t="str">
        <f t="shared" si="8"/>
        <v/>
      </c>
      <c r="AJ55" s="9" t="str">
        <f t="shared" si="9"/>
        <v/>
      </c>
      <c r="AK55" s="9" t="str">
        <f t="shared" si="10"/>
        <v/>
      </c>
      <c r="AL55" s="1">
        <f t="shared" si="11"/>
        <v>0</v>
      </c>
      <c r="AM55" s="1">
        <f t="shared" si="12"/>
        <v>0</v>
      </c>
      <c r="AN55" s="1">
        <f t="shared" si="0"/>
        <v>0</v>
      </c>
      <c r="AO55" s="1" t="b">
        <f t="shared" si="13"/>
        <v>0</v>
      </c>
      <c r="AP55" s="9" t="str">
        <f t="shared" si="14"/>
        <v/>
      </c>
      <c r="AQ55" s="9" t="str">
        <f t="shared" si="15"/>
        <v/>
      </c>
      <c r="AR55" s="1" t="str">
        <f t="shared" si="16"/>
        <v/>
      </c>
    </row>
    <row r="56" spans="1:44" ht="70.2" customHeight="1">
      <c r="A56" s="12"/>
      <c r="B56" s="13" t="str">
        <f>IFERROR(INDEX(Roster!$B:$B, MATCH($A56, Roster!$A:$A, 0)),"")</f>
        <v/>
      </c>
      <c r="C56" s="14"/>
      <c r="D56" s="11" t="str">
        <f>IF(ISBLANK(C56),"",VLOOKUP(C56,LU_FEAST!$A$22:$D$26,LangNum,FALSE))</f>
        <v/>
      </c>
      <c r="E56" s="15"/>
      <c r="F56" s="11" t="str">
        <f>IF(ISBLANK(E56),"",VLOOKUP(E56,LU_FEAST!$A$30:$D$33,LangNum,FALSE))</f>
        <v/>
      </c>
      <c r="G56" s="15"/>
      <c r="H56" s="11" t="str">
        <f>IF(ISBLANK(G56),"",VLOOKUP(G56,LU_FEAST!$A$46:$D$49,LangNum,FALSE))</f>
        <v/>
      </c>
      <c r="I56" s="15"/>
      <c r="J56" s="11" t="str">
        <f>IF(ISBLANK(I56),"",VLOOKUP(I56,LU_FEAST!$A$53:$D$56,LangNum,FALSE))</f>
        <v/>
      </c>
      <c r="K56" s="15"/>
      <c r="L56" s="11" t="str">
        <f>IF(ISBLANK(K56),"",VLOOKUP(K56,LU_FEAST!$A$39:$D$42,LangNum,FALSE))</f>
        <v/>
      </c>
      <c r="M56" s="15"/>
      <c r="N56" s="11" t="str">
        <f>IF(ISBLANK(M56),"",VLOOKUP(M56,LU_FEAST!$A$60:$D$63,LangNum,FALSE))</f>
        <v/>
      </c>
      <c r="O56" s="15"/>
      <c r="P56" s="11" t="str">
        <f>IF(ISBLANK(O56),"",VLOOKUP(O56,LU_FEAST!$A$74:$D$77,LangNum,FALSE))</f>
        <v/>
      </c>
      <c r="Q56" s="15"/>
      <c r="R56" s="11" t="str">
        <f>IF(ISBLANK(Q56),"",VLOOKUP(Q56,LU_FEAST!$A$81:$D$84,LangNum,FALSE))</f>
        <v/>
      </c>
      <c r="S56" s="15"/>
      <c r="T56" s="11" t="str">
        <f>IF(ISBLANK(S56),"",VLOOKUP(S56,LU_FEAST!$A$88:$D$91,LangNum,FALSE))</f>
        <v/>
      </c>
      <c r="U56" s="2"/>
      <c r="V56" s="11" t="str">
        <f>IF(ISBLANK(U56),"",VLOOKUP(U56,LU_FEAST!$A$96:$D$116,LangNum,FALSE))</f>
        <v/>
      </c>
      <c r="W56" s="2"/>
      <c r="X56" s="11" t="str">
        <f>IF(ISBLANK(W56),"",VLOOKUP(W56,LU_FEAST!$A$96:$D$116,LangNum,FALSE))</f>
        <v/>
      </c>
      <c r="AA56" s="6" t="s">
        <v>2432</v>
      </c>
      <c r="AB56" s="16" t="str">
        <f t="shared" si="1"/>
        <v/>
      </c>
      <c r="AC56" s="9" t="str">
        <f t="shared" si="2"/>
        <v/>
      </c>
      <c r="AD56" s="9" t="str">
        <f t="shared" si="3"/>
        <v/>
      </c>
      <c r="AE56" s="9" t="str">
        <f t="shared" si="4"/>
        <v/>
      </c>
      <c r="AF56" s="9" t="str">
        <f t="shared" si="5"/>
        <v/>
      </c>
      <c r="AG56" s="9" t="str">
        <f t="shared" si="6"/>
        <v/>
      </c>
      <c r="AH56" s="9" t="str">
        <f t="shared" si="7"/>
        <v/>
      </c>
      <c r="AI56" s="9" t="str">
        <f t="shared" si="8"/>
        <v/>
      </c>
      <c r="AJ56" s="9" t="str">
        <f t="shared" si="9"/>
        <v/>
      </c>
      <c r="AK56" s="9" t="str">
        <f t="shared" si="10"/>
        <v/>
      </c>
      <c r="AL56" s="1">
        <f t="shared" si="11"/>
        <v>0</v>
      </c>
      <c r="AM56" s="1">
        <f t="shared" si="12"/>
        <v>0</v>
      </c>
      <c r="AN56" s="1">
        <f t="shared" si="0"/>
        <v>0</v>
      </c>
      <c r="AO56" s="1" t="b">
        <f t="shared" si="13"/>
        <v>0</v>
      </c>
      <c r="AP56" s="9" t="str">
        <f t="shared" si="14"/>
        <v/>
      </c>
      <c r="AQ56" s="9" t="str">
        <f t="shared" si="15"/>
        <v/>
      </c>
      <c r="AR56" s="1" t="str">
        <f t="shared" si="16"/>
        <v/>
      </c>
    </row>
    <row r="57" spans="1:44" ht="70.2" customHeight="1">
      <c r="A57" s="12"/>
      <c r="B57" s="13" t="str">
        <f>IFERROR(INDEX(Roster!$B:$B, MATCH($A57, Roster!$A:$A, 0)),"")</f>
        <v/>
      </c>
      <c r="C57" s="14"/>
      <c r="D57" s="11" t="str">
        <f>IF(ISBLANK(C57),"",VLOOKUP(C57,LU_FEAST!$A$22:$D$26,LangNum,FALSE))</f>
        <v/>
      </c>
      <c r="E57" s="15"/>
      <c r="F57" s="11" t="str">
        <f>IF(ISBLANK(E57),"",VLOOKUP(E57,LU_FEAST!$A$30:$D$33,LangNum,FALSE))</f>
        <v/>
      </c>
      <c r="G57" s="15"/>
      <c r="H57" s="11" t="str">
        <f>IF(ISBLANK(G57),"",VLOOKUP(G57,LU_FEAST!$A$46:$D$49,LangNum,FALSE))</f>
        <v/>
      </c>
      <c r="I57" s="15"/>
      <c r="J57" s="11" t="str">
        <f>IF(ISBLANK(I57),"",VLOOKUP(I57,LU_FEAST!$A$53:$D$56,LangNum,FALSE))</f>
        <v/>
      </c>
      <c r="K57" s="15"/>
      <c r="L57" s="11" t="str">
        <f>IF(ISBLANK(K57),"",VLOOKUP(K57,LU_FEAST!$A$39:$D$42,LangNum,FALSE))</f>
        <v/>
      </c>
      <c r="M57" s="15"/>
      <c r="N57" s="11" t="str">
        <f>IF(ISBLANK(M57),"",VLOOKUP(M57,LU_FEAST!$A$60:$D$63,LangNum,FALSE))</f>
        <v/>
      </c>
      <c r="O57" s="15"/>
      <c r="P57" s="11" t="str">
        <f>IF(ISBLANK(O57),"",VLOOKUP(O57,LU_FEAST!$A$74:$D$77,LangNum,FALSE))</f>
        <v/>
      </c>
      <c r="Q57" s="15"/>
      <c r="R57" s="11" t="str">
        <f>IF(ISBLANK(Q57),"",VLOOKUP(Q57,LU_FEAST!$A$81:$D$84,LangNum,FALSE))</f>
        <v/>
      </c>
      <c r="S57" s="15"/>
      <c r="T57" s="11" t="str">
        <f>IF(ISBLANK(S57),"",VLOOKUP(S57,LU_FEAST!$A$88:$D$91,LangNum,FALSE))</f>
        <v/>
      </c>
      <c r="U57" s="2"/>
      <c r="V57" s="11" t="str">
        <f>IF(ISBLANK(U57),"",VLOOKUP(U57,LU_FEAST!$A$96:$D$116,LangNum,FALSE))</f>
        <v/>
      </c>
      <c r="W57" s="2"/>
      <c r="X57" s="11" t="str">
        <f>IF(ISBLANK(W57),"",VLOOKUP(W57,LU_FEAST!$A$96:$D$116,LangNum,FALSE))</f>
        <v/>
      </c>
      <c r="AA57" s="6" t="s">
        <v>2432</v>
      </c>
      <c r="AB57" s="16" t="str">
        <f t="shared" si="1"/>
        <v/>
      </c>
      <c r="AC57" s="9" t="str">
        <f t="shared" si="2"/>
        <v/>
      </c>
      <c r="AD57" s="9" t="str">
        <f t="shared" si="3"/>
        <v/>
      </c>
      <c r="AE57" s="9" t="str">
        <f t="shared" si="4"/>
        <v/>
      </c>
      <c r="AF57" s="9" t="str">
        <f t="shared" si="5"/>
        <v/>
      </c>
      <c r="AG57" s="9" t="str">
        <f t="shared" si="6"/>
        <v/>
      </c>
      <c r="AH57" s="9" t="str">
        <f t="shared" si="7"/>
        <v/>
      </c>
      <c r="AI57" s="9" t="str">
        <f t="shared" si="8"/>
        <v/>
      </c>
      <c r="AJ57" s="9" t="str">
        <f t="shared" si="9"/>
        <v/>
      </c>
      <c r="AK57" s="9" t="str">
        <f t="shared" si="10"/>
        <v/>
      </c>
      <c r="AL57" s="1">
        <f t="shared" si="11"/>
        <v>0</v>
      </c>
      <c r="AM57" s="1">
        <f t="shared" si="12"/>
        <v>0</v>
      </c>
      <c r="AN57" s="1">
        <f t="shared" si="0"/>
        <v>0</v>
      </c>
      <c r="AO57" s="1" t="b">
        <f t="shared" si="13"/>
        <v>0</v>
      </c>
      <c r="AP57" s="9" t="str">
        <f t="shared" si="14"/>
        <v/>
      </c>
      <c r="AQ57" s="9" t="str">
        <f t="shared" si="15"/>
        <v/>
      </c>
      <c r="AR57" s="1" t="str">
        <f t="shared" si="16"/>
        <v/>
      </c>
    </row>
    <row r="58" spans="1:44" ht="70.2" customHeight="1">
      <c r="A58" s="12"/>
      <c r="B58" s="13" t="str">
        <f>IFERROR(INDEX(Roster!$B:$B, MATCH($A58, Roster!$A:$A, 0)),"")</f>
        <v/>
      </c>
      <c r="C58" s="14"/>
      <c r="D58" s="11" t="str">
        <f>IF(ISBLANK(C58),"",VLOOKUP(C58,LU_FEAST!$A$22:$D$26,LangNum,FALSE))</f>
        <v/>
      </c>
      <c r="E58" s="15"/>
      <c r="F58" s="11" t="str">
        <f>IF(ISBLANK(E58),"",VLOOKUP(E58,LU_FEAST!$A$30:$D$33,LangNum,FALSE))</f>
        <v/>
      </c>
      <c r="G58" s="15"/>
      <c r="H58" s="11" t="str">
        <f>IF(ISBLANK(G58),"",VLOOKUP(G58,LU_FEAST!$A$46:$D$49,LangNum,FALSE))</f>
        <v/>
      </c>
      <c r="I58" s="15"/>
      <c r="J58" s="11" t="str">
        <f>IF(ISBLANK(I58),"",VLOOKUP(I58,LU_FEAST!$A$53:$D$56,LangNum,FALSE))</f>
        <v/>
      </c>
      <c r="K58" s="15"/>
      <c r="L58" s="11" t="str">
        <f>IF(ISBLANK(K58),"",VLOOKUP(K58,LU_FEAST!$A$39:$D$42,LangNum,FALSE))</f>
        <v/>
      </c>
      <c r="M58" s="15"/>
      <c r="N58" s="11" t="str">
        <f>IF(ISBLANK(M58),"",VLOOKUP(M58,LU_FEAST!$A$60:$D$63,LangNum,FALSE))</f>
        <v/>
      </c>
      <c r="O58" s="15"/>
      <c r="P58" s="11" t="str">
        <f>IF(ISBLANK(O58),"",VLOOKUP(O58,LU_FEAST!$A$74:$D$77,LangNum,FALSE))</f>
        <v/>
      </c>
      <c r="Q58" s="15"/>
      <c r="R58" s="11" t="str">
        <f>IF(ISBLANK(Q58),"",VLOOKUP(Q58,LU_FEAST!$A$81:$D$84,LangNum,FALSE))</f>
        <v/>
      </c>
      <c r="S58" s="15"/>
      <c r="T58" s="11" t="str">
        <f>IF(ISBLANK(S58),"",VLOOKUP(S58,LU_FEAST!$A$88:$D$91,LangNum,FALSE))</f>
        <v/>
      </c>
      <c r="U58" s="2"/>
      <c r="V58" s="11" t="str">
        <f>IF(ISBLANK(U58),"",VLOOKUP(U58,LU_FEAST!$A$96:$D$116,LangNum,FALSE))</f>
        <v/>
      </c>
      <c r="W58" s="2"/>
      <c r="X58" s="11" t="str">
        <f>IF(ISBLANK(W58),"",VLOOKUP(W58,LU_FEAST!$A$96:$D$116,LangNum,FALSE))</f>
        <v/>
      </c>
      <c r="AA58" s="6" t="s">
        <v>2432</v>
      </c>
      <c r="AB58" s="16" t="str">
        <f t="shared" si="1"/>
        <v/>
      </c>
      <c r="AC58" s="9" t="str">
        <f t="shared" si="2"/>
        <v/>
      </c>
      <c r="AD58" s="9" t="str">
        <f t="shared" si="3"/>
        <v/>
      </c>
      <c r="AE58" s="9" t="str">
        <f t="shared" si="4"/>
        <v/>
      </c>
      <c r="AF58" s="9" t="str">
        <f t="shared" si="5"/>
        <v/>
      </c>
      <c r="AG58" s="9" t="str">
        <f t="shared" si="6"/>
        <v/>
      </c>
      <c r="AH58" s="9" t="str">
        <f t="shared" si="7"/>
        <v/>
      </c>
      <c r="AI58" s="9" t="str">
        <f t="shared" si="8"/>
        <v/>
      </c>
      <c r="AJ58" s="9" t="str">
        <f t="shared" si="9"/>
        <v/>
      </c>
      <c r="AK58" s="9" t="str">
        <f t="shared" si="10"/>
        <v/>
      </c>
      <c r="AL58" s="1">
        <f t="shared" si="11"/>
        <v>0</v>
      </c>
      <c r="AM58" s="1">
        <f t="shared" si="12"/>
        <v>0</v>
      </c>
      <c r="AN58" s="1">
        <f t="shared" si="0"/>
        <v>0</v>
      </c>
      <c r="AO58" s="1" t="b">
        <f t="shared" si="13"/>
        <v>0</v>
      </c>
      <c r="AP58" s="9" t="str">
        <f t="shared" si="14"/>
        <v/>
      </c>
      <c r="AQ58" s="9" t="str">
        <f t="shared" si="15"/>
        <v/>
      </c>
      <c r="AR58" s="1" t="str">
        <f t="shared" si="16"/>
        <v/>
      </c>
    </row>
    <row r="59" spans="1:44" ht="70.2" customHeight="1">
      <c r="A59" s="12"/>
      <c r="B59" s="13" t="str">
        <f>IFERROR(INDEX(Roster!$B:$B, MATCH($A59, Roster!$A:$A, 0)),"")</f>
        <v/>
      </c>
      <c r="C59" s="14"/>
      <c r="D59" s="11" t="str">
        <f>IF(ISBLANK(C59),"",VLOOKUP(C59,LU_FEAST!$A$22:$D$26,LangNum,FALSE))</f>
        <v/>
      </c>
      <c r="E59" s="15"/>
      <c r="F59" s="11" t="str">
        <f>IF(ISBLANK(E59),"",VLOOKUP(E59,LU_FEAST!$A$30:$D$33,LangNum,FALSE))</f>
        <v/>
      </c>
      <c r="G59" s="15"/>
      <c r="H59" s="11" t="str">
        <f>IF(ISBLANK(G59),"",VLOOKUP(G59,LU_FEAST!$A$46:$D$49,LangNum,FALSE))</f>
        <v/>
      </c>
      <c r="I59" s="15"/>
      <c r="J59" s="11" t="str">
        <f>IF(ISBLANK(I59),"",VLOOKUP(I59,LU_FEAST!$A$53:$D$56,LangNum,FALSE))</f>
        <v/>
      </c>
      <c r="K59" s="15"/>
      <c r="L59" s="11" t="str">
        <f>IF(ISBLANK(K59),"",VLOOKUP(K59,LU_FEAST!$A$39:$D$42,LangNum,FALSE))</f>
        <v/>
      </c>
      <c r="M59" s="15"/>
      <c r="N59" s="11" t="str">
        <f>IF(ISBLANK(M59),"",VLOOKUP(M59,LU_FEAST!$A$60:$D$63,LangNum,FALSE))</f>
        <v/>
      </c>
      <c r="O59" s="15"/>
      <c r="P59" s="11" t="str">
        <f>IF(ISBLANK(O59),"",VLOOKUP(O59,LU_FEAST!$A$74:$D$77,LangNum,FALSE))</f>
        <v/>
      </c>
      <c r="Q59" s="15"/>
      <c r="R59" s="11" t="str">
        <f>IF(ISBLANK(Q59),"",VLOOKUP(Q59,LU_FEAST!$A$81:$D$84,LangNum,FALSE))</f>
        <v/>
      </c>
      <c r="S59" s="15"/>
      <c r="T59" s="11" t="str">
        <f>IF(ISBLANK(S59),"",VLOOKUP(S59,LU_FEAST!$A$88:$D$91,LangNum,FALSE))</f>
        <v/>
      </c>
      <c r="U59" s="2"/>
      <c r="V59" s="11" t="str">
        <f>IF(ISBLANK(U59),"",VLOOKUP(U59,LU_FEAST!$A$96:$D$116,LangNum,FALSE))</f>
        <v/>
      </c>
      <c r="W59" s="2"/>
      <c r="X59" s="11" t="str">
        <f>IF(ISBLANK(W59),"",VLOOKUP(W59,LU_FEAST!$A$96:$D$116,LangNum,FALSE))</f>
        <v/>
      </c>
      <c r="AA59" s="6" t="s">
        <v>2432</v>
      </c>
      <c r="AB59" s="16" t="str">
        <f t="shared" si="1"/>
        <v/>
      </c>
      <c r="AC59" s="9" t="str">
        <f t="shared" si="2"/>
        <v/>
      </c>
      <c r="AD59" s="9" t="str">
        <f t="shared" si="3"/>
        <v/>
      </c>
      <c r="AE59" s="9" t="str">
        <f t="shared" si="4"/>
        <v/>
      </c>
      <c r="AF59" s="9" t="str">
        <f t="shared" si="5"/>
        <v/>
      </c>
      <c r="AG59" s="9" t="str">
        <f t="shared" si="6"/>
        <v/>
      </c>
      <c r="AH59" s="9" t="str">
        <f t="shared" si="7"/>
        <v/>
      </c>
      <c r="AI59" s="9" t="str">
        <f t="shared" si="8"/>
        <v/>
      </c>
      <c r="AJ59" s="9" t="str">
        <f t="shared" si="9"/>
        <v/>
      </c>
      <c r="AK59" s="9" t="str">
        <f t="shared" si="10"/>
        <v/>
      </c>
      <c r="AL59" s="1">
        <f t="shared" si="11"/>
        <v>0</v>
      </c>
      <c r="AM59" s="1">
        <f t="shared" si="12"/>
        <v>0</v>
      </c>
      <c r="AN59" s="1">
        <f t="shared" si="0"/>
        <v>0</v>
      </c>
      <c r="AO59" s="1" t="b">
        <f t="shared" si="13"/>
        <v>0</v>
      </c>
      <c r="AP59" s="9" t="str">
        <f t="shared" si="14"/>
        <v/>
      </c>
      <c r="AQ59" s="9" t="str">
        <f t="shared" si="15"/>
        <v/>
      </c>
      <c r="AR59" s="1" t="str">
        <f t="shared" si="16"/>
        <v/>
      </c>
    </row>
    <row r="60" spans="1:44" ht="70.2" customHeight="1">
      <c r="A60" s="12"/>
      <c r="B60" s="13" t="str">
        <f>IFERROR(INDEX(Roster!$B:$B, MATCH($A60, Roster!$A:$A, 0)),"")</f>
        <v/>
      </c>
      <c r="C60" s="14"/>
      <c r="D60" s="11" t="str">
        <f>IF(ISBLANK(C60),"",VLOOKUP(C60,LU_FEAST!$A$22:$D$26,LangNum,FALSE))</f>
        <v/>
      </c>
      <c r="E60" s="15"/>
      <c r="F60" s="11" t="str">
        <f>IF(ISBLANK(E60),"",VLOOKUP(E60,LU_FEAST!$A$30:$D$33,LangNum,FALSE))</f>
        <v/>
      </c>
      <c r="G60" s="15"/>
      <c r="H60" s="11" t="str">
        <f>IF(ISBLANK(G60),"",VLOOKUP(G60,LU_FEAST!$A$46:$D$49,LangNum,FALSE))</f>
        <v/>
      </c>
      <c r="I60" s="15"/>
      <c r="J60" s="11" t="str">
        <f>IF(ISBLANK(I60),"",VLOOKUP(I60,LU_FEAST!$A$53:$D$56,LangNum,FALSE))</f>
        <v/>
      </c>
      <c r="K60" s="15"/>
      <c r="L60" s="11" t="str">
        <f>IF(ISBLANK(K60),"",VLOOKUP(K60,LU_FEAST!$A$39:$D$42,LangNum,FALSE))</f>
        <v/>
      </c>
      <c r="M60" s="15"/>
      <c r="N60" s="11" t="str">
        <f>IF(ISBLANK(M60),"",VLOOKUP(M60,LU_FEAST!$A$60:$D$63,LangNum,FALSE))</f>
        <v/>
      </c>
      <c r="O60" s="15"/>
      <c r="P60" s="11" t="str">
        <f>IF(ISBLANK(O60),"",VLOOKUP(O60,LU_FEAST!$A$74:$D$77,LangNum,FALSE))</f>
        <v/>
      </c>
      <c r="Q60" s="15"/>
      <c r="R60" s="11" t="str">
        <f>IF(ISBLANK(Q60),"",VLOOKUP(Q60,LU_FEAST!$A$81:$D$84,LangNum,FALSE))</f>
        <v/>
      </c>
      <c r="S60" s="15"/>
      <c r="T60" s="11" t="str">
        <f>IF(ISBLANK(S60),"",VLOOKUP(S60,LU_FEAST!$A$88:$D$91,LangNum,FALSE))</f>
        <v/>
      </c>
      <c r="U60" s="2"/>
      <c r="V60" s="11" t="str">
        <f>IF(ISBLANK(U60),"",VLOOKUP(U60,LU_FEAST!$A$96:$D$116,LangNum,FALSE))</f>
        <v/>
      </c>
      <c r="W60" s="2"/>
      <c r="X60" s="11" t="str">
        <f>IF(ISBLANK(W60),"",VLOOKUP(W60,LU_FEAST!$A$96:$D$116,LangNum,FALSE))</f>
        <v/>
      </c>
      <c r="AA60" s="6" t="s">
        <v>2432</v>
      </c>
      <c r="AB60" s="16" t="str">
        <f t="shared" si="1"/>
        <v/>
      </c>
      <c r="AC60" s="9" t="str">
        <f t="shared" si="2"/>
        <v/>
      </c>
      <c r="AD60" s="9" t="str">
        <f t="shared" si="3"/>
        <v/>
      </c>
      <c r="AE60" s="9" t="str">
        <f t="shared" si="4"/>
        <v/>
      </c>
      <c r="AF60" s="9" t="str">
        <f t="shared" si="5"/>
        <v/>
      </c>
      <c r="AG60" s="9" t="str">
        <f t="shared" si="6"/>
        <v/>
      </c>
      <c r="AH60" s="9" t="str">
        <f t="shared" si="7"/>
        <v/>
      </c>
      <c r="AI60" s="9" t="str">
        <f t="shared" si="8"/>
        <v/>
      </c>
      <c r="AJ60" s="9" t="str">
        <f t="shared" si="9"/>
        <v/>
      </c>
      <c r="AK60" s="9" t="str">
        <f t="shared" si="10"/>
        <v/>
      </c>
      <c r="AL60" s="1">
        <f t="shared" si="11"/>
        <v>0</v>
      </c>
      <c r="AM60" s="1">
        <f t="shared" si="12"/>
        <v>0</v>
      </c>
      <c r="AN60" s="1">
        <f t="shared" si="0"/>
        <v>0</v>
      </c>
      <c r="AO60" s="1" t="b">
        <f t="shared" si="13"/>
        <v>0</v>
      </c>
      <c r="AP60" s="9" t="str">
        <f t="shared" si="14"/>
        <v/>
      </c>
      <c r="AQ60" s="9" t="str">
        <f t="shared" si="15"/>
        <v/>
      </c>
      <c r="AR60" s="1" t="str">
        <f t="shared" si="16"/>
        <v/>
      </c>
    </row>
    <row r="61" spans="1:44" ht="70.2" customHeight="1">
      <c r="A61" s="12"/>
      <c r="B61" s="13" t="str">
        <f>IFERROR(INDEX(Roster!$B:$B, MATCH($A61, Roster!$A:$A, 0)),"")</f>
        <v/>
      </c>
      <c r="C61" s="14"/>
      <c r="D61" s="11" t="str">
        <f>IF(ISBLANK(C61),"",VLOOKUP(C61,LU_FEAST!$A$22:$D$26,LangNum,FALSE))</f>
        <v/>
      </c>
      <c r="E61" s="15"/>
      <c r="F61" s="11" t="str">
        <f>IF(ISBLANK(E61),"",VLOOKUP(E61,LU_FEAST!$A$30:$D$33,LangNum,FALSE))</f>
        <v/>
      </c>
      <c r="G61" s="15"/>
      <c r="H61" s="11" t="str">
        <f>IF(ISBLANK(G61),"",VLOOKUP(G61,LU_FEAST!$A$46:$D$49,LangNum,FALSE))</f>
        <v/>
      </c>
      <c r="I61" s="15"/>
      <c r="J61" s="11" t="str">
        <f>IF(ISBLANK(I61),"",VLOOKUP(I61,LU_FEAST!$A$53:$D$56,LangNum,FALSE))</f>
        <v/>
      </c>
      <c r="K61" s="15"/>
      <c r="L61" s="11" t="str">
        <f>IF(ISBLANK(K61),"",VLOOKUP(K61,LU_FEAST!$A$39:$D$42,LangNum,FALSE))</f>
        <v/>
      </c>
      <c r="M61" s="15"/>
      <c r="N61" s="11" t="str">
        <f>IF(ISBLANK(M61),"",VLOOKUP(M61,LU_FEAST!$A$60:$D$63,LangNum,FALSE))</f>
        <v/>
      </c>
      <c r="O61" s="15"/>
      <c r="P61" s="11" t="str">
        <f>IF(ISBLANK(O61),"",VLOOKUP(O61,LU_FEAST!$A$74:$D$77,LangNum,FALSE))</f>
        <v/>
      </c>
      <c r="Q61" s="15"/>
      <c r="R61" s="11" t="str">
        <f>IF(ISBLANK(Q61),"",VLOOKUP(Q61,LU_FEAST!$A$81:$D$84,LangNum,FALSE))</f>
        <v/>
      </c>
      <c r="S61" s="15"/>
      <c r="T61" s="11" t="str">
        <f>IF(ISBLANK(S61),"",VLOOKUP(S61,LU_FEAST!$A$88:$D$91,LangNum,FALSE))</f>
        <v/>
      </c>
      <c r="U61" s="2"/>
      <c r="V61" s="11" t="str">
        <f>IF(ISBLANK(U61),"",VLOOKUP(U61,LU_FEAST!$A$96:$D$116,LangNum,FALSE))</f>
        <v/>
      </c>
      <c r="W61" s="2"/>
      <c r="X61" s="11" t="str">
        <f>IF(ISBLANK(W61),"",VLOOKUP(W61,LU_FEAST!$A$96:$D$116,LangNum,FALSE))</f>
        <v/>
      </c>
      <c r="AA61" s="6" t="s">
        <v>2432</v>
      </c>
      <c r="AB61" s="16" t="str">
        <f t="shared" si="1"/>
        <v/>
      </c>
      <c r="AC61" s="9" t="str">
        <f t="shared" si="2"/>
        <v/>
      </c>
      <c r="AD61" s="9" t="str">
        <f t="shared" si="3"/>
        <v/>
      </c>
      <c r="AE61" s="9" t="str">
        <f t="shared" si="4"/>
        <v/>
      </c>
      <c r="AF61" s="9" t="str">
        <f t="shared" si="5"/>
        <v/>
      </c>
      <c r="AG61" s="9" t="str">
        <f t="shared" si="6"/>
        <v/>
      </c>
      <c r="AH61" s="9" t="str">
        <f t="shared" si="7"/>
        <v/>
      </c>
      <c r="AI61" s="9" t="str">
        <f t="shared" si="8"/>
        <v/>
      </c>
      <c r="AJ61" s="9" t="str">
        <f t="shared" si="9"/>
        <v/>
      </c>
      <c r="AK61" s="9" t="str">
        <f t="shared" si="10"/>
        <v/>
      </c>
      <c r="AL61" s="1">
        <f t="shared" si="11"/>
        <v>0</v>
      </c>
      <c r="AM61" s="1">
        <f t="shared" si="12"/>
        <v>0</v>
      </c>
      <c r="AN61" s="1">
        <f t="shared" si="0"/>
        <v>0</v>
      </c>
      <c r="AO61" s="1" t="b">
        <f t="shared" si="13"/>
        <v>0</v>
      </c>
      <c r="AP61" s="9" t="str">
        <f t="shared" si="14"/>
        <v/>
      </c>
      <c r="AQ61" s="9" t="str">
        <f t="shared" si="15"/>
        <v/>
      </c>
      <c r="AR61" s="1" t="str">
        <f t="shared" si="16"/>
        <v/>
      </c>
    </row>
    <row r="62" spans="1:44" ht="70.2" customHeight="1">
      <c r="A62" s="12"/>
      <c r="B62" s="13" t="str">
        <f>IFERROR(INDEX(Roster!$B:$B, MATCH($A62, Roster!$A:$A, 0)),"")</f>
        <v/>
      </c>
      <c r="C62" s="14"/>
      <c r="D62" s="11" t="str">
        <f>IF(ISBLANK(C62),"",VLOOKUP(C62,LU_FEAST!$A$22:$D$26,LangNum,FALSE))</f>
        <v/>
      </c>
      <c r="E62" s="15"/>
      <c r="F62" s="11" t="str">
        <f>IF(ISBLANK(E62),"",VLOOKUP(E62,LU_FEAST!$A$30:$D$33,LangNum,FALSE))</f>
        <v/>
      </c>
      <c r="G62" s="15"/>
      <c r="H62" s="11" t="str">
        <f>IF(ISBLANK(G62),"",VLOOKUP(G62,LU_FEAST!$A$46:$D$49,LangNum,FALSE))</f>
        <v/>
      </c>
      <c r="I62" s="15"/>
      <c r="J62" s="11" t="str">
        <f>IF(ISBLANK(I62),"",VLOOKUP(I62,LU_FEAST!$A$53:$D$56,LangNum,FALSE))</f>
        <v/>
      </c>
      <c r="K62" s="15"/>
      <c r="L62" s="11" t="str">
        <f>IF(ISBLANK(K62),"",VLOOKUP(K62,LU_FEAST!$A$39:$D$42,LangNum,FALSE))</f>
        <v/>
      </c>
      <c r="M62" s="15"/>
      <c r="N62" s="11" t="str">
        <f>IF(ISBLANK(M62),"",VLOOKUP(M62,LU_FEAST!$A$60:$D$63,LangNum,FALSE))</f>
        <v/>
      </c>
      <c r="O62" s="15"/>
      <c r="P62" s="11" t="str">
        <f>IF(ISBLANK(O62),"",VLOOKUP(O62,LU_FEAST!$A$74:$D$77,LangNum,FALSE))</f>
        <v/>
      </c>
      <c r="Q62" s="15"/>
      <c r="R62" s="11" t="str">
        <f>IF(ISBLANK(Q62),"",VLOOKUP(Q62,LU_FEAST!$A$81:$D$84,LangNum,FALSE))</f>
        <v/>
      </c>
      <c r="S62" s="15"/>
      <c r="T62" s="11" t="str">
        <f>IF(ISBLANK(S62),"",VLOOKUP(S62,LU_FEAST!$A$88:$D$91,LangNum,FALSE))</f>
        <v/>
      </c>
      <c r="U62" s="2"/>
      <c r="V62" s="11" t="str">
        <f>IF(ISBLANK(U62),"",VLOOKUP(U62,LU_FEAST!$A$96:$D$116,LangNum,FALSE))</f>
        <v/>
      </c>
      <c r="W62" s="2"/>
      <c r="X62" s="11" t="str">
        <f>IF(ISBLANK(W62),"",VLOOKUP(W62,LU_FEAST!$A$96:$D$116,LangNum,FALSE))</f>
        <v/>
      </c>
      <c r="AA62" s="6" t="s">
        <v>2432</v>
      </c>
      <c r="AB62" s="16" t="str">
        <f t="shared" si="1"/>
        <v/>
      </c>
      <c r="AC62" s="9" t="str">
        <f t="shared" si="2"/>
        <v/>
      </c>
      <c r="AD62" s="9" t="str">
        <f t="shared" si="3"/>
        <v/>
      </c>
      <c r="AE62" s="9" t="str">
        <f t="shared" si="4"/>
        <v/>
      </c>
      <c r="AF62" s="9" t="str">
        <f t="shared" si="5"/>
        <v/>
      </c>
      <c r="AG62" s="9" t="str">
        <f t="shared" si="6"/>
        <v/>
      </c>
      <c r="AH62" s="9" t="str">
        <f t="shared" si="7"/>
        <v/>
      </c>
      <c r="AI62" s="9" t="str">
        <f t="shared" si="8"/>
        <v/>
      </c>
      <c r="AJ62" s="9" t="str">
        <f t="shared" si="9"/>
        <v/>
      </c>
      <c r="AK62" s="9" t="str">
        <f t="shared" si="10"/>
        <v/>
      </c>
      <c r="AL62" s="1">
        <f t="shared" si="11"/>
        <v>0</v>
      </c>
      <c r="AM62" s="1">
        <f t="shared" si="12"/>
        <v>0</v>
      </c>
      <c r="AN62" s="1">
        <f t="shared" si="0"/>
        <v>0</v>
      </c>
      <c r="AO62" s="1" t="b">
        <f t="shared" si="13"/>
        <v>0</v>
      </c>
      <c r="AP62" s="9" t="str">
        <f t="shared" si="14"/>
        <v/>
      </c>
      <c r="AQ62" s="9" t="str">
        <f t="shared" si="15"/>
        <v/>
      </c>
      <c r="AR62" s="1" t="str">
        <f t="shared" si="16"/>
        <v/>
      </c>
    </row>
    <row r="63" spans="1:44" ht="70.2" customHeight="1">
      <c r="A63" s="12"/>
      <c r="B63" s="13" t="str">
        <f>IFERROR(INDEX(Roster!$B:$B, MATCH($A63, Roster!$A:$A, 0)),"")</f>
        <v/>
      </c>
      <c r="C63" s="14"/>
      <c r="D63" s="11" t="str">
        <f>IF(ISBLANK(C63),"",VLOOKUP(C63,LU_FEAST!$A$22:$D$26,LangNum,FALSE))</f>
        <v/>
      </c>
      <c r="E63" s="15"/>
      <c r="F63" s="11" t="str">
        <f>IF(ISBLANK(E63),"",VLOOKUP(E63,LU_FEAST!$A$30:$D$33,LangNum,FALSE))</f>
        <v/>
      </c>
      <c r="G63" s="15"/>
      <c r="H63" s="11" t="str">
        <f>IF(ISBLANK(G63),"",VLOOKUP(G63,LU_FEAST!$A$46:$D$49,LangNum,FALSE))</f>
        <v/>
      </c>
      <c r="I63" s="15"/>
      <c r="J63" s="11" t="str">
        <f>IF(ISBLANK(I63),"",VLOOKUP(I63,LU_FEAST!$A$53:$D$56,LangNum,FALSE))</f>
        <v/>
      </c>
      <c r="K63" s="15"/>
      <c r="L63" s="11" t="str">
        <f>IF(ISBLANK(K63),"",VLOOKUP(K63,LU_FEAST!$A$39:$D$42,LangNum,FALSE))</f>
        <v/>
      </c>
      <c r="M63" s="15"/>
      <c r="N63" s="11" t="str">
        <f>IF(ISBLANK(M63),"",VLOOKUP(M63,LU_FEAST!$A$60:$D$63,LangNum,FALSE))</f>
        <v/>
      </c>
      <c r="O63" s="15"/>
      <c r="P63" s="11" t="str">
        <f>IF(ISBLANK(O63),"",VLOOKUP(O63,LU_FEAST!$A$74:$D$77,LangNum,FALSE))</f>
        <v/>
      </c>
      <c r="Q63" s="15"/>
      <c r="R63" s="11" t="str">
        <f>IF(ISBLANK(Q63),"",VLOOKUP(Q63,LU_FEAST!$A$81:$D$84,LangNum,FALSE))</f>
        <v/>
      </c>
      <c r="S63" s="15"/>
      <c r="T63" s="11" t="str">
        <f>IF(ISBLANK(S63),"",VLOOKUP(S63,LU_FEAST!$A$88:$D$91,LangNum,FALSE))</f>
        <v/>
      </c>
      <c r="U63" s="2"/>
      <c r="V63" s="11" t="str">
        <f>IF(ISBLANK(U63),"",VLOOKUP(U63,LU_FEAST!$A$96:$D$116,LangNum,FALSE))</f>
        <v/>
      </c>
      <c r="W63" s="2"/>
      <c r="X63" s="11" t="str">
        <f>IF(ISBLANK(W63),"",VLOOKUP(W63,LU_FEAST!$A$96:$D$116,LangNum,FALSE))</f>
        <v/>
      </c>
      <c r="AA63" s="6" t="s">
        <v>2432</v>
      </c>
      <c r="AB63" s="16" t="str">
        <f t="shared" si="1"/>
        <v/>
      </c>
      <c r="AC63" s="9" t="str">
        <f t="shared" si="2"/>
        <v/>
      </c>
      <c r="AD63" s="9" t="str">
        <f t="shared" si="3"/>
        <v/>
      </c>
      <c r="AE63" s="9" t="str">
        <f t="shared" si="4"/>
        <v/>
      </c>
      <c r="AF63" s="9" t="str">
        <f t="shared" si="5"/>
        <v/>
      </c>
      <c r="AG63" s="9" t="str">
        <f t="shared" si="6"/>
        <v/>
      </c>
      <c r="AH63" s="9" t="str">
        <f t="shared" si="7"/>
        <v/>
      </c>
      <c r="AI63" s="9" t="str">
        <f t="shared" si="8"/>
        <v/>
      </c>
      <c r="AJ63" s="9" t="str">
        <f t="shared" si="9"/>
        <v/>
      </c>
      <c r="AK63" s="9" t="str">
        <f t="shared" si="10"/>
        <v/>
      </c>
      <c r="AL63" s="1">
        <f t="shared" si="11"/>
        <v>0</v>
      </c>
      <c r="AM63" s="1">
        <f t="shared" si="12"/>
        <v>0</v>
      </c>
      <c r="AN63" s="1">
        <f t="shared" si="0"/>
        <v>0</v>
      </c>
      <c r="AO63" s="1" t="b">
        <f t="shared" si="13"/>
        <v>0</v>
      </c>
      <c r="AP63" s="9" t="str">
        <f t="shared" si="14"/>
        <v/>
      </c>
      <c r="AQ63" s="9" t="str">
        <f t="shared" si="15"/>
        <v/>
      </c>
      <c r="AR63" s="1" t="str">
        <f t="shared" si="16"/>
        <v/>
      </c>
    </row>
    <row r="64" spans="1:44" ht="70.2" customHeight="1">
      <c r="A64" s="12"/>
      <c r="B64" s="13" t="str">
        <f>IFERROR(INDEX(Roster!$B:$B, MATCH($A64, Roster!$A:$A, 0)),"")</f>
        <v/>
      </c>
      <c r="C64" s="14"/>
      <c r="D64" s="11" t="str">
        <f>IF(ISBLANK(C64),"",VLOOKUP(C64,LU_FEAST!$A$22:$D$26,LangNum,FALSE))</f>
        <v/>
      </c>
      <c r="E64" s="15"/>
      <c r="F64" s="11" t="str">
        <f>IF(ISBLANK(E64),"",VLOOKUP(E64,LU_FEAST!$A$30:$D$33,LangNum,FALSE))</f>
        <v/>
      </c>
      <c r="G64" s="15"/>
      <c r="H64" s="11" t="str">
        <f>IF(ISBLANK(G64),"",VLOOKUP(G64,LU_FEAST!$A$46:$D$49,LangNum,FALSE))</f>
        <v/>
      </c>
      <c r="I64" s="15"/>
      <c r="J64" s="11" t="str">
        <f>IF(ISBLANK(I64),"",VLOOKUP(I64,LU_FEAST!$A$53:$D$56,LangNum,FALSE))</f>
        <v/>
      </c>
      <c r="K64" s="15"/>
      <c r="L64" s="11" t="str">
        <f>IF(ISBLANK(K64),"",VLOOKUP(K64,LU_FEAST!$A$39:$D$42,LangNum,FALSE))</f>
        <v/>
      </c>
      <c r="M64" s="15"/>
      <c r="N64" s="11" t="str">
        <f>IF(ISBLANK(M64),"",VLOOKUP(M64,LU_FEAST!$A$60:$D$63,LangNum,FALSE))</f>
        <v/>
      </c>
      <c r="O64" s="15"/>
      <c r="P64" s="11" t="str">
        <f>IF(ISBLANK(O64),"",VLOOKUP(O64,LU_FEAST!$A$74:$D$77,LangNum,FALSE))</f>
        <v/>
      </c>
      <c r="Q64" s="15"/>
      <c r="R64" s="11" t="str">
        <f>IF(ISBLANK(Q64),"",VLOOKUP(Q64,LU_FEAST!$A$81:$D$84,LangNum,FALSE))</f>
        <v/>
      </c>
      <c r="S64" s="15"/>
      <c r="T64" s="11" t="str">
        <f>IF(ISBLANK(S64),"",VLOOKUP(S64,LU_FEAST!$A$88:$D$91,LangNum,FALSE))</f>
        <v/>
      </c>
      <c r="U64" s="2"/>
      <c r="V64" s="11" t="str">
        <f>IF(ISBLANK(U64),"",VLOOKUP(U64,LU_FEAST!$A$96:$D$116,LangNum,FALSE))</f>
        <v/>
      </c>
      <c r="W64" s="2"/>
      <c r="X64" s="11" t="str">
        <f>IF(ISBLANK(W64),"",VLOOKUP(W64,LU_FEAST!$A$96:$D$116,LangNum,FALSE))</f>
        <v/>
      </c>
      <c r="AA64" s="6" t="s">
        <v>2432</v>
      </c>
      <c r="AB64" s="16" t="str">
        <f t="shared" si="1"/>
        <v/>
      </c>
      <c r="AC64" s="9" t="str">
        <f t="shared" si="2"/>
        <v/>
      </c>
      <c r="AD64" s="9" t="str">
        <f t="shared" si="3"/>
        <v/>
      </c>
      <c r="AE64" s="9" t="str">
        <f t="shared" si="4"/>
        <v/>
      </c>
      <c r="AF64" s="9" t="str">
        <f t="shared" si="5"/>
        <v/>
      </c>
      <c r="AG64" s="9" t="str">
        <f t="shared" si="6"/>
        <v/>
      </c>
      <c r="AH64" s="9" t="str">
        <f t="shared" si="7"/>
        <v/>
      </c>
      <c r="AI64" s="9" t="str">
        <f t="shared" si="8"/>
        <v/>
      </c>
      <c r="AJ64" s="9" t="str">
        <f t="shared" si="9"/>
        <v/>
      </c>
      <c r="AK64" s="9" t="str">
        <f t="shared" si="10"/>
        <v/>
      </c>
      <c r="AL64" s="1">
        <f t="shared" si="11"/>
        <v>0</v>
      </c>
      <c r="AM64" s="1">
        <f t="shared" si="12"/>
        <v>0</v>
      </c>
      <c r="AN64" s="1">
        <f t="shared" si="0"/>
        <v>0</v>
      </c>
      <c r="AO64" s="1" t="b">
        <f t="shared" si="13"/>
        <v>0</v>
      </c>
      <c r="AP64" s="9" t="str">
        <f t="shared" si="14"/>
        <v/>
      </c>
      <c r="AQ64" s="9" t="str">
        <f t="shared" si="15"/>
        <v/>
      </c>
      <c r="AR64" s="1" t="str">
        <f t="shared" si="16"/>
        <v/>
      </c>
    </row>
    <row r="65" spans="1:44" ht="70.2" customHeight="1">
      <c r="A65" s="12"/>
      <c r="B65" s="13" t="str">
        <f>IFERROR(INDEX(Roster!$B:$B, MATCH($A65, Roster!$A:$A, 0)),"")</f>
        <v/>
      </c>
      <c r="C65" s="14"/>
      <c r="D65" s="11" t="str">
        <f>IF(ISBLANK(C65),"",VLOOKUP(C65,LU_FEAST!$A$22:$D$26,LangNum,FALSE))</f>
        <v/>
      </c>
      <c r="E65" s="15"/>
      <c r="F65" s="11" t="str">
        <f>IF(ISBLANK(E65),"",VLOOKUP(E65,LU_FEAST!$A$30:$D$33,LangNum,FALSE))</f>
        <v/>
      </c>
      <c r="G65" s="15"/>
      <c r="H65" s="11" t="str">
        <f>IF(ISBLANK(G65),"",VLOOKUP(G65,LU_FEAST!$A$46:$D$49,LangNum,FALSE))</f>
        <v/>
      </c>
      <c r="I65" s="15"/>
      <c r="J65" s="11" t="str">
        <f>IF(ISBLANK(I65),"",VLOOKUP(I65,LU_FEAST!$A$53:$D$56,LangNum,FALSE))</f>
        <v/>
      </c>
      <c r="K65" s="15"/>
      <c r="L65" s="11" t="str">
        <f>IF(ISBLANK(K65),"",VLOOKUP(K65,LU_FEAST!$A$39:$D$42,LangNum,FALSE))</f>
        <v/>
      </c>
      <c r="M65" s="15"/>
      <c r="N65" s="11" t="str">
        <f>IF(ISBLANK(M65),"",VLOOKUP(M65,LU_FEAST!$A$60:$D$63,LangNum,FALSE))</f>
        <v/>
      </c>
      <c r="O65" s="15"/>
      <c r="P65" s="11" t="str">
        <f>IF(ISBLANK(O65),"",VLOOKUP(O65,LU_FEAST!$A$74:$D$77,LangNum,FALSE))</f>
        <v/>
      </c>
      <c r="Q65" s="15"/>
      <c r="R65" s="11" t="str">
        <f>IF(ISBLANK(Q65),"",VLOOKUP(Q65,LU_FEAST!$A$81:$D$84,LangNum,FALSE))</f>
        <v/>
      </c>
      <c r="S65" s="15"/>
      <c r="T65" s="11" t="str">
        <f>IF(ISBLANK(S65),"",VLOOKUP(S65,LU_FEAST!$A$88:$D$91,LangNum,FALSE))</f>
        <v/>
      </c>
      <c r="U65" s="2"/>
      <c r="V65" s="11" t="str">
        <f>IF(ISBLANK(U65),"",VLOOKUP(U65,LU_FEAST!$A$96:$D$116,LangNum,FALSE))</f>
        <v/>
      </c>
      <c r="W65" s="2"/>
      <c r="X65" s="11" t="str">
        <f>IF(ISBLANK(W65),"",VLOOKUP(W65,LU_FEAST!$A$96:$D$116,LangNum,FALSE))</f>
        <v/>
      </c>
      <c r="AA65" s="6" t="s">
        <v>2432</v>
      </c>
      <c r="AB65" s="16" t="str">
        <f t="shared" si="1"/>
        <v/>
      </c>
      <c r="AC65" s="9" t="str">
        <f t="shared" si="2"/>
        <v/>
      </c>
      <c r="AD65" s="9" t="str">
        <f t="shared" si="3"/>
        <v/>
      </c>
      <c r="AE65" s="9" t="str">
        <f t="shared" si="4"/>
        <v/>
      </c>
      <c r="AF65" s="9" t="str">
        <f t="shared" si="5"/>
        <v/>
      </c>
      <c r="AG65" s="9" t="str">
        <f t="shared" si="6"/>
        <v/>
      </c>
      <c r="AH65" s="9" t="str">
        <f t="shared" si="7"/>
        <v/>
      </c>
      <c r="AI65" s="9" t="str">
        <f t="shared" si="8"/>
        <v/>
      </c>
      <c r="AJ65" s="9" t="str">
        <f t="shared" si="9"/>
        <v/>
      </c>
      <c r="AK65" s="9" t="str">
        <f t="shared" si="10"/>
        <v/>
      </c>
      <c r="AL65" s="1">
        <f t="shared" si="11"/>
        <v>0</v>
      </c>
      <c r="AM65" s="1">
        <f t="shared" si="12"/>
        <v>0</v>
      </c>
      <c r="AN65" s="1">
        <f t="shared" si="0"/>
        <v>0</v>
      </c>
      <c r="AO65" s="1" t="b">
        <f t="shared" si="13"/>
        <v>0</v>
      </c>
      <c r="AP65" s="9" t="str">
        <f t="shared" si="14"/>
        <v/>
      </c>
      <c r="AQ65" s="9" t="str">
        <f t="shared" si="15"/>
        <v/>
      </c>
      <c r="AR65" s="1" t="str">
        <f t="shared" si="16"/>
        <v/>
      </c>
    </row>
    <row r="66" spans="1:44" ht="70.2" customHeight="1">
      <c r="A66" s="12"/>
      <c r="B66" s="13" t="str">
        <f>IFERROR(INDEX(Roster!$B:$B, MATCH($A66, Roster!$A:$A, 0)),"")</f>
        <v/>
      </c>
      <c r="C66" s="14"/>
      <c r="D66" s="11" t="str">
        <f>IF(ISBLANK(C66),"",VLOOKUP(C66,LU_FEAST!$A$22:$D$26,LangNum,FALSE))</f>
        <v/>
      </c>
      <c r="E66" s="15"/>
      <c r="F66" s="11" t="str">
        <f>IF(ISBLANK(E66),"",VLOOKUP(E66,LU_FEAST!$A$30:$D$33,LangNum,FALSE))</f>
        <v/>
      </c>
      <c r="G66" s="15"/>
      <c r="H66" s="11" t="str">
        <f>IF(ISBLANK(G66),"",VLOOKUP(G66,LU_FEAST!$A$46:$D$49,LangNum,FALSE))</f>
        <v/>
      </c>
      <c r="I66" s="15"/>
      <c r="J66" s="11" t="str">
        <f>IF(ISBLANK(I66),"",VLOOKUP(I66,LU_FEAST!$A$53:$D$56,LangNum,FALSE))</f>
        <v/>
      </c>
      <c r="K66" s="15"/>
      <c r="L66" s="11" t="str">
        <f>IF(ISBLANK(K66),"",VLOOKUP(K66,LU_FEAST!$A$39:$D$42,LangNum,FALSE))</f>
        <v/>
      </c>
      <c r="M66" s="15"/>
      <c r="N66" s="11" t="str">
        <f>IF(ISBLANK(M66),"",VLOOKUP(M66,LU_FEAST!$A$60:$D$63,LangNum,FALSE))</f>
        <v/>
      </c>
      <c r="O66" s="15"/>
      <c r="P66" s="11" t="str">
        <f>IF(ISBLANK(O66),"",VLOOKUP(O66,LU_FEAST!$A$74:$D$77,LangNum,FALSE))</f>
        <v/>
      </c>
      <c r="Q66" s="15"/>
      <c r="R66" s="11" t="str">
        <f>IF(ISBLANK(Q66),"",VLOOKUP(Q66,LU_FEAST!$A$81:$D$84,LangNum,FALSE))</f>
        <v/>
      </c>
      <c r="S66" s="15"/>
      <c r="T66" s="11" t="str">
        <f>IF(ISBLANK(S66),"",VLOOKUP(S66,LU_FEAST!$A$88:$D$91,LangNum,FALSE))</f>
        <v/>
      </c>
      <c r="U66" s="2"/>
      <c r="V66" s="11" t="str">
        <f>IF(ISBLANK(U66),"",VLOOKUP(U66,LU_FEAST!$A$96:$D$116,LangNum,FALSE))</f>
        <v/>
      </c>
      <c r="W66" s="2"/>
      <c r="X66" s="11" t="str">
        <f>IF(ISBLANK(W66),"",VLOOKUP(W66,LU_FEAST!$A$96:$D$116,LangNum,FALSE))</f>
        <v/>
      </c>
      <c r="AA66" s="6" t="s">
        <v>2432</v>
      </c>
      <c r="AB66" s="16" t="str">
        <f t="shared" si="1"/>
        <v/>
      </c>
      <c r="AC66" s="9" t="str">
        <f t="shared" si="2"/>
        <v/>
      </c>
      <c r="AD66" s="9" t="str">
        <f t="shared" si="3"/>
        <v/>
      </c>
      <c r="AE66" s="9" t="str">
        <f t="shared" si="4"/>
        <v/>
      </c>
      <c r="AF66" s="9" t="str">
        <f t="shared" si="5"/>
        <v/>
      </c>
      <c r="AG66" s="9" t="str">
        <f t="shared" si="6"/>
        <v/>
      </c>
      <c r="AH66" s="9" t="str">
        <f t="shared" si="7"/>
        <v/>
      </c>
      <c r="AI66" s="9" t="str">
        <f t="shared" si="8"/>
        <v/>
      </c>
      <c r="AJ66" s="9" t="str">
        <f t="shared" si="9"/>
        <v/>
      </c>
      <c r="AK66" s="9" t="str">
        <f t="shared" si="10"/>
        <v/>
      </c>
      <c r="AL66" s="1">
        <f t="shared" si="11"/>
        <v>0</v>
      </c>
      <c r="AM66" s="1">
        <f t="shared" si="12"/>
        <v>0</v>
      </c>
      <c r="AN66" s="1">
        <f t="shared" si="0"/>
        <v>0</v>
      </c>
      <c r="AO66" s="1" t="b">
        <f t="shared" si="13"/>
        <v>0</v>
      </c>
      <c r="AP66" s="9" t="str">
        <f t="shared" si="14"/>
        <v/>
      </c>
      <c r="AQ66" s="9" t="str">
        <f t="shared" si="15"/>
        <v/>
      </c>
      <c r="AR66" s="1" t="str">
        <f t="shared" si="16"/>
        <v/>
      </c>
    </row>
    <row r="67" spans="1:44" ht="70.2" customHeight="1">
      <c r="A67" s="12"/>
      <c r="B67" s="13" t="str">
        <f>IFERROR(INDEX(Roster!$B:$B, MATCH($A67, Roster!$A:$A, 0)),"")</f>
        <v/>
      </c>
      <c r="C67" s="14"/>
      <c r="D67" s="11" t="str">
        <f>IF(ISBLANK(C67),"",VLOOKUP(C67,LU_FEAST!$A$22:$D$26,LangNum,FALSE))</f>
        <v/>
      </c>
      <c r="E67" s="15"/>
      <c r="F67" s="11" t="str">
        <f>IF(ISBLANK(E67),"",VLOOKUP(E67,LU_FEAST!$A$30:$D$33,LangNum,FALSE))</f>
        <v/>
      </c>
      <c r="G67" s="15"/>
      <c r="H67" s="11" t="str">
        <f>IF(ISBLANK(G67),"",VLOOKUP(G67,LU_FEAST!$A$46:$D$49,LangNum,FALSE))</f>
        <v/>
      </c>
      <c r="I67" s="15"/>
      <c r="J67" s="11" t="str">
        <f>IF(ISBLANK(I67),"",VLOOKUP(I67,LU_FEAST!$A$53:$D$56,LangNum,FALSE))</f>
        <v/>
      </c>
      <c r="K67" s="15"/>
      <c r="L67" s="11" t="str">
        <f>IF(ISBLANK(K67),"",VLOOKUP(K67,LU_FEAST!$A$39:$D$42,LangNum,FALSE))</f>
        <v/>
      </c>
      <c r="M67" s="15"/>
      <c r="N67" s="11" t="str">
        <f>IF(ISBLANK(M67),"",VLOOKUP(M67,LU_FEAST!$A$60:$D$63,LangNum,FALSE))</f>
        <v/>
      </c>
      <c r="O67" s="15"/>
      <c r="P67" s="11" t="str">
        <f>IF(ISBLANK(O67),"",VLOOKUP(O67,LU_FEAST!$A$74:$D$77,LangNum,FALSE))</f>
        <v/>
      </c>
      <c r="Q67" s="15"/>
      <c r="R67" s="11" t="str">
        <f>IF(ISBLANK(Q67),"",VLOOKUP(Q67,LU_FEAST!$A$81:$D$84,LangNum,FALSE))</f>
        <v/>
      </c>
      <c r="S67" s="15"/>
      <c r="T67" s="11" t="str">
        <f>IF(ISBLANK(S67),"",VLOOKUP(S67,LU_FEAST!$A$88:$D$91,LangNum,FALSE))</f>
        <v/>
      </c>
      <c r="U67" s="2"/>
      <c r="V67" s="11" t="str">
        <f>IF(ISBLANK(U67),"",VLOOKUP(U67,LU_FEAST!$A$96:$D$116,LangNum,FALSE))</f>
        <v/>
      </c>
      <c r="W67" s="2"/>
      <c r="X67" s="11" t="str">
        <f>IF(ISBLANK(W67),"",VLOOKUP(W67,LU_FEAST!$A$96:$D$116,LangNum,FALSE))</f>
        <v/>
      </c>
      <c r="AA67" s="6" t="s">
        <v>2432</v>
      </c>
      <c r="AB67" s="16" t="str">
        <f t="shared" si="1"/>
        <v/>
      </c>
      <c r="AC67" s="9" t="str">
        <f t="shared" si="2"/>
        <v/>
      </c>
      <c r="AD67" s="9" t="str">
        <f t="shared" si="3"/>
        <v/>
      </c>
      <c r="AE67" s="9" t="str">
        <f t="shared" si="4"/>
        <v/>
      </c>
      <c r="AF67" s="9" t="str">
        <f t="shared" si="5"/>
        <v/>
      </c>
      <c r="AG67" s="9" t="str">
        <f t="shared" si="6"/>
        <v/>
      </c>
      <c r="AH67" s="9" t="str">
        <f t="shared" si="7"/>
        <v/>
      </c>
      <c r="AI67" s="9" t="str">
        <f t="shared" si="8"/>
        <v/>
      </c>
      <c r="AJ67" s="9" t="str">
        <f t="shared" si="9"/>
        <v/>
      </c>
      <c r="AK67" s="9" t="str">
        <f t="shared" si="10"/>
        <v/>
      </c>
      <c r="AL67" s="1">
        <f t="shared" si="11"/>
        <v>0</v>
      </c>
      <c r="AM67" s="1">
        <f t="shared" si="12"/>
        <v>0</v>
      </c>
      <c r="AN67" s="1">
        <f t="shared" si="0"/>
        <v>0</v>
      </c>
      <c r="AO67" s="1" t="b">
        <f t="shared" si="13"/>
        <v>0</v>
      </c>
      <c r="AP67" s="9" t="str">
        <f t="shared" si="14"/>
        <v/>
      </c>
      <c r="AQ67" s="9" t="str">
        <f t="shared" si="15"/>
        <v/>
      </c>
      <c r="AR67" s="1" t="str">
        <f t="shared" si="16"/>
        <v/>
      </c>
    </row>
    <row r="68" spans="1:44" ht="70.2" customHeight="1">
      <c r="A68" s="12"/>
      <c r="B68" s="13" t="str">
        <f>IFERROR(INDEX(Roster!$B:$B, MATCH($A68, Roster!$A:$A, 0)),"")</f>
        <v/>
      </c>
      <c r="C68" s="14"/>
      <c r="D68" s="11" t="str">
        <f>IF(ISBLANK(C68),"",VLOOKUP(C68,LU_FEAST!$A$22:$D$26,LangNum,FALSE))</f>
        <v/>
      </c>
      <c r="E68" s="15"/>
      <c r="F68" s="11" t="str">
        <f>IF(ISBLANK(E68),"",VLOOKUP(E68,LU_FEAST!$A$30:$D$33,LangNum,FALSE))</f>
        <v/>
      </c>
      <c r="G68" s="15"/>
      <c r="H68" s="11" t="str">
        <f>IF(ISBLANK(G68),"",VLOOKUP(G68,LU_FEAST!$A$46:$D$49,LangNum,FALSE))</f>
        <v/>
      </c>
      <c r="I68" s="15"/>
      <c r="J68" s="11" t="str">
        <f>IF(ISBLANK(I68),"",VLOOKUP(I68,LU_FEAST!$A$53:$D$56,LangNum,FALSE))</f>
        <v/>
      </c>
      <c r="K68" s="15"/>
      <c r="L68" s="11" t="str">
        <f>IF(ISBLANK(K68),"",VLOOKUP(K68,LU_FEAST!$A$39:$D$42,LangNum,FALSE))</f>
        <v/>
      </c>
      <c r="M68" s="15"/>
      <c r="N68" s="11" t="str">
        <f>IF(ISBLANK(M68),"",VLOOKUP(M68,LU_FEAST!$A$60:$D$63,LangNum,FALSE))</f>
        <v/>
      </c>
      <c r="O68" s="15"/>
      <c r="P68" s="11" t="str">
        <f>IF(ISBLANK(O68),"",VLOOKUP(O68,LU_FEAST!$A$74:$D$77,LangNum,FALSE))</f>
        <v/>
      </c>
      <c r="Q68" s="15"/>
      <c r="R68" s="11" t="str">
        <f>IF(ISBLANK(Q68),"",VLOOKUP(Q68,LU_FEAST!$A$81:$D$84,LangNum,FALSE))</f>
        <v/>
      </c>
      <c r="S68" s="15"/>
      <c r="T68" s="11" t="str">
        <f>IF(ISBLANK(S68),"",VLOOKUP(S68,LU_FEAST!$A$88:$D$91,LangNum,FALSE))</f>
        <v/>
      </c>
      <c r="U68" s="2"/>
      <c r="V68" s="11" t="str">
        <f>IF(ISBLANK(U68),"",VLOOKUP(U68,LU_FEAST!$A$96:$D$116,LangNum,FALSE))</f>
        <v/>
      </c>
      <c r="W68" s="2"/>
      <c r="X68" s="11" t="str">
        <f>IF(ISBLANK(W68),"",VLOOKUP(W68,LU_FEAST!$A$96:$D$116,LangNum,FALSE))</f>
        <v/>
      </c>
      <c r="AA68" s="6" t="s">
        <v>2432</v>
      </c>
      <c r="AB68" s="16" t="str">
        <f t="shared" si="1"/>
        <v/>
      </c>
      <c r="AC68" s="9" t="str">
        <f t="shared" si="2"/>
        <v/>
      </c>
      <c r="AD68" s="9" t="str">
        <f t="shared" si="3"/>
        <v/>
      </c>
      <c r="AE68" s="9" t="str">
        <f t="shared" si="4"/>
        <v/>
      </c>
      <c r="AF68" s="9" t="str">
        <f t="shared" si="5"/>
        <v/>
      </c>
      <c r="AG68" s="9" t="str">
        <f t="shared" si="6"/>
        <v/>
      </c>
      <c r="AH68" s="9" t="str">
        <f t="shared" si="7"/>
        <v/>
      </c>
      <c r="AI68" s="9" t="str">
        <f t="shared" si="8"/>
        <v/>
      </c>
      <c r="AJ68" s="9" t="str">
        <f t="shared" si="9"/>
        <v/>
      </c>
      <c r="AK68" s="9" t="str">
        <f t="shared" si="10"/>
        <v/>
      </c>
      <c r="AL68" s="1">
        <f t="shared" si="11"/>
        <v>0</v>
      </c>
      <c r="AM68" s="1">
        <f t="shared" si="12"/>
        <v>0</v>
      </c>
      <c r="AN68" s="1">
        <f t="shared" si="0"/>
        <v>0</v>
      </c>
      <c r="AO68" s="1" t="b">
        <f t="shared" si="13"/>
        <v>0</v>
      </c>
      <c r="AP68" s="9" t="str">
        <f t="shared" si="14"/>
        <v/>
      </c>
      <c r="AQ68" s="9" t="str">
        <f t="shared" si="15"/>
        <v/>
      </c>
      <c r="AR68" s="1" t="str">
        <f t="shared" si="16"/>
        <v/>
      </c>
    </row>
    <row r="69" spans="1:44" ht="70.2" customHeight="1">
      <c r="A69" s="12"/>
      <c r="B69" s="13" t="str">
        <f>IFERROR(INDEX(Roster!$B:$B, MATCH($A69, Roster!$A:$A, 0)),"")</f>
        <v/>
      </c>
      <c r="C69" s="14"/>
      <c r="D69" s="11" t="str">
        <f>IF(ISBLANK(C69),"",VLOOKUP(C69,LU_FEAST!$A$22:$D$26,LangNum,FALSE))</f>
        <v/>
      </c>
      <c r="E69" s="15"/>
      <c r="F69" s="11" t="str">
        <f>IF(ISBLANK(E69),"",VLOOKUP(E69,LU_FEAST!$A$30:$D$33,LangNum,FALSE))</f>
        <v/>
      </c>
      <c r="G69" s="15"/>
      <c r="H69" s="11" t="str">
        <f>IF(ISBLANK(G69),"",VLOOKUP(G69,LU_FEAST!$A$46:$D$49,LangNum,FALSE))</f>
        <v/>
      </c>
      <c r="I69" s="15"/>
      <c r="J69" s="11" t="str">
        <f>IF(ISBLANK(I69),"",VLOOKUP(I69,LU_FEAST!$A$53:$D$56,LangNum,FALSE))</f>
        <v/>
      </c>
      <c r="K69" s="15"/>
      <c r="L69" s="11" t="str">
        <f>IF(ISBLANK(K69),"",VLOOKUP(K69,LU_FEAST!$A$39:$D$42,LangNum,FALSE))</f>
        <v/>
      </c>
      <c r="M69" s="15"/>
      <c r="N69" s="11" t="str">
        <f>IF(ISBLANK(M69),"",VLOOKUP(M69,LU_FEAST!$A$60:$D$63,LangNum,FALSE))</f>
        <v/>
      </c>
      <c r="O69" s="15"/>
      <c r="P69" s="11" t="str">
        <f>IF(ISBLANK(O69),"",VLOOKUP(O69,LU_FEAST!$A$74:$D$77,LangNum,FALSE))</f>
        <v/>
      </c>
      <c r="Q69" s="15"/>
      <c r="R69" s="11" t="str">
        <f>IF(ISBLANK(Q69),"",VLOOKUP(Q69,LU_FEAST!$A$81:$D$84,LangNum,FALSE))</f>
        <v/>
      </c>
      <c r="S69" s="15"/>
      <c r="T69" s="11" t="str">
        <f>IF(ISBLANK(S69),"",VLOOKUP(S69,LU_FEAST!$A$88:$D$91,LangNum,FALSE))</f>
        <v/>
      </c>
      <c r="U69" s="2"/>
      <c r="V69" s="11" t="str">
        <f>IF(ISBLANK(U69),"",VLOOKUP(U69,LU_FEAST!$A$96:$D$116,LangNum,FALSE))</f>
        <v/>
      </c>
      <c r="W69" s="2"/>
      <c r="X69" s="11" t="str">
        <f>IF(ISBLANK(W69),"",VLOOKUP(W69,LU_FEAST!$A$96:$D$116,LangNum,FALSE))</f>
        <v/>
      </c>
      <c r="AA69" s="6" t="s">
        <v>2432</v>
      </c>
      <c r="AB69" s="16" t="str">
        <f t="shared" si="1"/>
        <v/>
      </c>
      <c r="AC69" s="9" t="str">
        <f t="shared" si="2"/>
        <v/>
      </c>
      <c r="AD69" s="9" t="str">
        <f t="shared" si="3"/>
        <v/>
      </c>
      <c r="AE69" s="9" t="str">
        <f t="shared" si="4"/>
        <v/>
      </c>
      <c r="AF69" s="9" t="str">
        <f t="shared" si="5"/>
        <v/>
      </c>
      <c r="AG69" s="9" t="str">
        <f t="shared" si="6"/>
        <v/>
      </c>
      <c r="AH69" s="9" t="str">
        <f t="shared" si="7"/>
        <v/>
      </c>
      <c r="AI69" s="9" t="str">
        <f t="shared" si="8"/>
        <v/>
      </c>
      <c r="AJ69" s="9" t="str">
        <f t="shared" si="9"/>
        <v/>
      </c>
      <c r="AK69" s="9" t="str">
        <f t="shared" si="10"/>
        <v/>
      </c>
      <c r="AL69" s="1">
        <f t="shared" si="11"/>
        <v>0</v>
      </c>
      <c r="AM69" s="1">
        <f t="shared" si="12"/>
        <v>0</v>
      </c>
      <c r="AN69" s="1">
        <f t="shared" si="0"/>
        <v>0</v>
      </c>
      <c r="AO69" s="1" t="b">
        <f t="shared" si="13"/>
        <v>0</v>
      </c>
      <c r="AP69" s="9" t="str">
        <f t="shared" si="14"/>
        <v/>
      </c>
      <c r="AQ69" s="9" t="str">
        <f t="shared" si="15"/>
        <v/>
      </c>
      <c r="AR69" s="1" t="str">
        <f t="shared" si="16"/>
        <v/>
      </c>
    </row>
    <row r="70" spans="1:44" ht="70.2" customHeight="1">
      <c r="A70" s="12"/>
      <c r="B70" s="13" t="str">
        <f>IFERROR(INDEX(Roster!$B:$B, MATCH($A70, Roster!$A:$A, 0)),"")</f>
        <v/>
      </c>
      <c r="C70" s="14"/>
      <c r="D70" s="11" t="str">
        <f>IF(ISBLANK(C70),"",VLOOKUP(C70,LU_FEAST!$A$22:$D$26,LangNum,FALSE))</f>
        <v/>
      </c>
      <c r="E70" s="15"/>
      <c r="F70" s="11" t="str">
        <f>IF(ISBLANK(E70),"",VLOOKUP(E70,LU_FEAST!$A$30:$D$33,LangNum,FALSE))</f>
        <v/>
      </c>
      <c r="G70" s="15"/>
      <c r="H70" s="11" t="str">
        <f>IF(ISBLANK(G70),"",VLOOKUP(G70,LU_FEAST!$A$46:$D$49,LangNum,FALSE))</f>
        <v/>
      </c>
      <c r="I70" s="15"/>
      <c r="J70" s="11" t="str">
        <f>IF(ISBLANK(I70),"",VLOOKUP(I70,LU_FEAST!$A$53:$D$56,LangNum,FALSE))</f>
        <v/>
      </c>
      <c r="K70" s="15"/>
      <c r="L70" s="11" t="str">
        <f>IF(ISBLANK(K70),"",VLOOKUP(K70,LU_FEAST!$A$39:$D$42,LangNum,FALSE))</f>
        <v/>
      </c>
      <c r="M70" s="15"/>
      <c r="N70" s="11" t="str">
        <f>IF(ISBLANK(M70),"",VLOOKUP(M70,LU_FEAST!$A$60:$D$63,LangNum,FALSE))</f>
        <v/>
      </c>
      <c r="O70" s="15"/>
      <c r="P70" s="11" t="str">
        <f>IF(ISBLANK(O70),"",VLOOKUP(O70,LU_FEAST!$A$74:$D$77,LangNum,FALSE))</f>
        <v/>
      </c>
      <c r="Q70" s="15"/>
      <c r="R70" s="11" t="str">
        <f>IF(ISBLANK(Q70),"",VLOOKUP(Q70,LU_FEAST!$A$81:$D$84,LangNum,FALSE))</f>
        <v/>
      </c>
      <c r="S70" s="15"/>
      <c r="T70" s="11" t="str">
        <f>IF(ISBLANK(S70),"",VLOOKUP(S70,LU_FEAST!$A$88:$D$91,LangNum,FALSE))</f>
        <v/>
      </c>
      <c r="U70" s="2"/>
      <c r="V70" s="11" t="str">
        <f>IF(ISBLANK(U70),"",VLOOKUP(U70,LU_FEAST!$A$96:$D$116,LangNum,FALSE))</f>
        <v/>
      </c>
      <c r="W70" s="2"/>
      <c r="X70" s="11" t="str">
        <f>IF(ISBLANK(W70),"",VLOOKUP(W70,LU_FEAST!$A$96:$D$116,LangNum,FALSE))</f>
        <v/>
      </c>
      <c r="AA70" s="6" t="s">
        <v>2432</v>
      </c>
      <c r="AB70" s="16" t="str">
        <f t="shared" si="1"/>
        <v/>
      </c>
      <c r="AC70" s="9" t="str">
        <f t="shared" si="2"/>
        <v/>
      </c>
      <c r="AD70" s="9" t="str">
        <f t="shared" si="3"/>
        <v/>
      </c>
      <c r="AE70" s="9" t="str">
        <f t="shared" si="4"/>
        <v/>
      </c>
      <c r="AF70" s="9" t="str">
        <f t="shared" si="5"/>
        <v/>
      </c>
      <c r="AG70" s="9" t="str">
        <f t="shared" si="6"/>
        <v/>
      </c>
      <c r="AH70" s="9" t="str">
        <f t="shared" si="7"/>
        <v/>
      </c>
      <c r="AI70" s="9" t="str">
        <f t="shared" si="8"/>
        <v/>
      </c>
      <c r="AJ70" s="9" t="str">
        <f t="shared" si="9"/>
        <v/>
      </c>
      <c r="AK70" s="9" t="str">
        <f t="shared" si="10"/>
        <v/>
      </c>
      <c r="AL70" s="1">
        <f t="shared" si="11"/>
        <v>0</v>
      </c>
      <c r="AM70" s="1">
        <f t="shared" si="12"/>
        <v>0</v>
      </c>
      <c r="AN70" s="1">
        <f t="shared" si="0"/>
        <v>0</v>
      </c>
      <c r="AO70" s="1" t="b">
        <f t="shared" si="13"/>
        <v>0</v>
      </c>
      <c r="AP70" s="9" t="str">
        <f t="shared" si="14"/>
        <v/>
      </c>
      <c r="AQ70" s="9" t="str">
        <f t="shared" si="15"/>
        <v/>
      </c>
      <c r="AR70" s="1" t="str">
        <f t="shared" si="16"/>
        <v/>
      </c>
    </row>
    <row r="71" spans="1:44" ht="70.2" customHeight="1">
      <c r="A71" s="12"/>
      <c r="B71" s="13" t="str">
        <f>IFERROR(INDEX(Roster!$B:$B, MATCH($A71, Roster!$A:$A, 0)),"")</f>
        <v/>
      </c>
      <c r="C71" s="14"/>
      <c r="D71" s="11" t="str">
        <f>IF(ISBLANK(C71),"",VLOOKUP(C71,LU_FEAST!$A$22:$D$26,LangNum,FALSE))</f>
        <v/>
      </c>
      <c r="E71" s="15"/>
      <c r="F71" s="11" t="str">
        <f>IF(ISBLANK(E71),"",VLOOKUP(E71,LU_FEAST!$A$30:$D$33,LangNum,FALSE))</f>
        <v/>
      </c>
      <c r="G71" s="15"/>
      <c r="H71" s="11" t="str">
        <f>IF(ISBLANK(G71),"",VLOOKUP(G71,LU_FEAST!$A$46:$D$49,LangNum,FALSE))</f>
        <v/>
      </c>
      <c r="I71" s="15"/>
      <c r="J71" s="11" t="str">
        <f>IF(ISBLANK(I71),"",VLOOKUP(I71,LU_FEAST!$A$53:$D$56,LangNum,FALSE))</f>
        <v/>
      </c>
      <c r="K71" s="15"/>
      <c r="L71" s="11" t="str">
        <f>IF(ISBLANK(K71),"",VLOOKUP(K71,LU_FEAST!$A$39:$D$42,LangNum,FALSE))</f>
        <v/>
      </c>
      <c r="M71" s="15"/>
      <c r="N71" s="11" t="str">
        <f>IF(ISBLANK(M71),"",VLOOKUP(M71,LU_FEAST!$A$60:$D$63,LangNum,FALSE))</f>
        <v/>
      </c>
      <c r="O71" s="15"/>
      <c r="P71" s="11" t="str">
        <f>IF(ISBLANK(O71),"",VLOOKUP(O71,LU_FEAST!$A$74:$D$77,LangNum,FALSE))</f>
        <v/>
      </c>
      <c r="Q71" s="15"/>
      <c r="R71" s="11" t="str">
        <f>IF(ISBLANK(Q71),"",VLOOKUP(Q71,LU_FEAST!$A$81:$D$84,LangNum,FALSE))</f>
        <v/>
      </c>
      <c r="S71" s="15"/>
      <c r="T71" s="11" t="str">
        <f>IF(ISBLANK(S71),"",VLOOKUP(S71,LU_FEAST!$A$88:$D$91,LangNum,FALSE))</f>
        <v/>
      </c>
      <c r="U71" s="2"/>
      <c r="V71" s="11" t="str">
        <f>IF(ISBLANK(U71),"",VLOOKUP(U71,LU_FEAST!$A$96:$D$116,LangNum,FALSE))</f>
        <v/>
      </c>
      <c r="W71" s="2"/>
      <c r="X71" s="11" t="str">
        <f>IF(ISBLANK(W71),"",VLOOKUP(W71,LU_FEAST!$A$96:$D$116,LangNum,FALSE))</f>
        <v/>
      </c>
      <c r="AA71" s="6" t="s">
        <v>2432</v>
      </c>
      <c r="AB71" s="16" t="str">
        <f t="shared" si="1"/>
        <v/>
      </c>
      <c r="AC71" s="9" t="str">
        <f t="shared" si="2"/>
        <v/>
      </c>
      <c r="AD71" s="9" t="str">
        <f t="shared" si="3"/>
        <v/>
      </c>
      <c r="AE71" s="9" t="str">
        <f t="shared" si="4"/>
        <v/>
      </c>
      <c r="AF71" s="9" t="str">
        <f t="shared" si="5"/>
        <v/>
      </c>
      <c r="AG71" s="9" t="str">
        <f t="shared" si="6"/>
        <v/>
      </c>
      <c r="AH71" s="9" t="str">
        <f t="shared" si="7"/>
        <v/>
      </c>
      <c r="AI71" s="9" t="str">
        <f t="shared" si="8"/>
        <v/>
      </c>
      <c r="AJ71" s="9" t="str">
        <f t="shared" si="9"/>
        <v/>
      </c>
      <c r="AK71" s="9" t="str">
        <f t="shared" si="10"/>
        <v/>
      </c>
      <c r="AL71" s="1">
        <f t="shared" si="11"/>
        <v>0</v>
      </c>
      <c r="AM71" s="1">
        <f t="shared" si="12"/>
        <v>0</v>
      </c>
      <c r="AN71" s="1">
        <f t="shared" si="0"/>
        <v>0</v>
      </c>
      <c r="AO71" s="1" t="b">
        <f t="shared" si="13"/>
        <v>0</v>
      </c>
      <c r="AP71" s="9" t="str">
        <f t="shared" si="14"/>
        <v/>
      </c>
      <c r="AQ71" s="9" t="str">
        <f t="shared" si="15"/>
        <v/>
      </c>
      <c r="AR71" s="1" t="str">
        <f t="shared" si="16"/>
        <v/>
      </c>
    </row>
    <row r="72" spans="1:44" ht="70.2" customHeight="1">
      <c r="A72" s="12"/>
      <c r="B72" s="13" t="str">
        <f>IFERROR(INDEX(Roster!$B:$B, MATCH($A72, Roster!$A:$A, 0)),"")</f>
        <v/>
      </c>
      <c r="C72" s="14"/>
      <c r="D72" s="11" t="str">
        <f>IF(ISBLANK(C72),"",VLOOKUP(C72,LU_FEAST!$A$22:$D$26,LangNum,FALSE))</f>
        <v/>
      </c>
      <c r="E72" s="15"/>
      <c r="F72" s="11" t="str">
        <f>IF(ISBLANK(E72),"",VLOOKUP(E72,LU_FEAST!$A$30:$D$33,LangNum,FALSE))</f>
        <v/>
      </c>
      <c r="G72" s="15"/>
      <c r="H72" s="11" t="str">
        <f>IF(ISBLANK(G72),"",VLOOKUP(G72,LU_FEAST!$A$46:$D$49,LangNum,FALSE))</f>
        <v/>
      </c>
      <c r="I72" s="15"/>
      <c r="J72" s="11" t="str">
        <f>IF(ISBLANK(I72),"",VLOOKUP(I72,LU_FEAST!$A$53:$D$56,LangNum,FALSE))</f>
        <v/>
      </c>
      <c r="K72" s="15"/>
      <c r="L72" s="11" t="str">
        <f>IF(ISBLANK(K72),"",VLOOKUP(K72,LU_FEAST!$A$39:$D$42,LangNum,FALSE))</f>
        <v/>
      </c>
      <c r="M72" s="15"/>
      <c r="N72" s="11" t="str">
        <f>IF(ISBLANK(M72),"",VLOOKUP(M72,LU_FEAST!$A$60:$D$63,LangNum,FALSE))</f>
        <v/>
      </c>
      <c r="O72" s="15"/>
      <c r="P72" s="11" t="str">
        <f>IF(ISBLANK(O72),"",VLOOKUP(O72,LU_FEAST!$A$74:$D$77,LangNum,FALSE))</f>
        <v/>
      </c>
      <c r="Q72" s="15"/>
      <c r="R72" s="11" t="str">
        <f>IF(ISBLANK(Q72),"",VLOOKUP(Q72,LU_FEAST!$A$81:$D$84,LangNum,FALSE))</f>
        <v/>
      </c>
      <c r="S72" s="15"/>
      <c r="T72" s="11" t="str">
        <f>IF(ISBLANK(S72),"",VLOOKUP(S72,LU_FEAST!$A$88:$D$91,LangNum,FALSE))</f>
        <v/>
      </c>
      <c r="U72" s="2"/>
      <c r="V72" s="11" t="str">
        <f>IF(ISBLANK(U72),"",VLOOKUP(U72,LU_FEAST!$A$96:$D$116,LangNum,FALSE))</f>
        <v/>
      </c>
      <c r="W72" s="2"/>
      <c r="X72" s="11" t="str">
        <f>IF(ISBLANK(W72),"",VLOOKUP(W72,LU_FEAST!$A$96:$D$116,LangNum,FALSE))</f>
        <v/>
      </c>
      <c r="AA72" s="6" t="s">
        <v>2432</v>
      </c>
      <c r="AB72" s="16" t="str">
        <f t="shared" si="1"/>
        <v/>
      </c>
      <c r="AC72" s="9" t="str">
        <f t="shared" si="2"/>
        <v/>
      </c>
      <c r="AD72" s="9" t="str">
        <f t="shared" si="3"/>
        <v/>
      </c>
      <c r="AE72" s="9" t="str">
        <f t="shared" si="4"/>
        <v/>
      </c>
      <c r="AF72" s="9" t="str">
        <f t="shared" si="5"/>
        <v/>
      </c>
      <c r="AG72" s="9" t="str">
        <f t="shared" si="6"/>
        <v/>
      </c>
      <c r="AH72" s="9" t="str">
        <f t="shared" si="7"/>
        <v/>
      </c>
      <c r="AI72" s="9" t="str">
        <f t="shared" si="8"/>
        <v/>
      </c>
      <c r="AJ72" s="9" t="str">
        <f t="shared" si="9"/>
        <v/>
      </c>
      <c r="AK72" s="9" t="str">
        <f t="shared" si="10"/>
        <v/>
      </c>
      <c r="AL72" s="1">
        <f t="shared" si="11"/>
        <v>0</v>
      </c>
      <c r="AM72" s="1">
        <f t="shared" si="12"/>
        <v>0</v>
      </c>
      <c r="AN72" s="1">
        <f t="shared" si="0"/>
        <v>0</v>
      </c>
      <c r="AO72" s="1" t="b">
        <f t="shared" si="13"/>
        <v>0</v>
      </c>
      <c r="AP72" s="9" t="str">
        <f t="shared" si="14"/>
        <v/>
      </c>
      <c r="AQ72" s="9" t="str">
        <f t="shared" si="15"/>
        <v/>
      </c>
      <c r="AR72" s="1" t="str">
        <f t="shared" si="16"/>
        <v/>
      </c>
    </row>
    <row r="73" spans="1:44" ht="70.2" customHeight="1">
      <c r="A73" s="12"/>
      <c r="B73" s="13" t="str">
        <f>IFERROR(INDEX(Roster!$B:$B, MATCH($A73, Roster!$A:$A, 0)),"")</f>
        <v/>
      </c>
      <c r="C73" s="14"/>
      <c r="D73" s="11" t="str">
        <f>IF(ISBLANK(C73),"",VLOOKUP(C73,LU_FEAST!$A$22:$D$26,LangNum,FALSE))</f>
        <v/>
      </c>
      <c r="E73" s="15"/>
      <c r="F73" s="11" t="str">
        <f>IF(ISBLANK(E73),"",VLOOKUP(E73,LU_FEAST!$A$30:$D$33,LangNum,FALSE))</f>
        <v/>
      </c>
      <c r="G73" s="15"/>
      <c r="H73" s="11" t="str">
        <f>IF(ISBLANK(G73),"",VLOOKUP(G73,LU_FEAST!$A$46:$D$49,LangNum,FALSE))</f>
        <v/>
      </c>
      <c r="I73" s="15"/>
      <c r="J73" s="11" t="str">
        <f>IF(ISBLANK(I73),"",VLOOKUP(I73,LU_FEAST!$A$53:$D$56,LangNum,FALSE))</f>
        <v/>
      </c>
      <c r="K73" s="15"/>
      <c r="L73" s="11" t="str">
        <f>IF(ISBLANK(K73),"",VLOOKUP(K73,LU_FEAST!$A$39:$D$42,LangNum,FALSE))</f>
        <v/>
      </c>
      <c r="M73" s="15"/>
      <c r="N73" s="11" t="str">
        <f>IF(ISBLANK(M73),"",VLOOKUP(M73,LU_FEAST!$A$60:$D$63,LangNum,FALSE))</f>
        <v/>
      </c>
      <c r="O73" s="15"/>
      <c r="P73" s="11" t="str">
        <f>IF(ISBLANK(O73),"",VLOOKUP(O73,LU_FEAST!$A$74:$D$77,LangNum,FALSE))</f>
        <v/>
      </c>
      <c r="Q73" s="15"/>
      <c r="R73" s="11" t="str">
        <f>IF(ISBLANK(Q73),"",VLOOKUP(Q73,LU_FEAST!$A$81:$D$84,LangNum,FALSE))</f>
        <v/>
      </c>
      <c r="S73" s="15"/>
      <c r="T73" s="11" t="str">
        <f>IF(ISBLANK(S73),"",VLOOKUP(S73,LU_FEAST!$A$88:$D$91,LangNum,FALSE))</f>
        <v/>
      </c>
      <c r="U73" s="2"/>
      <c r="V73" s="11" t="str">
        <f>IF(ISBLANK(U73),"",VLOOKUP(U73,LU_FEAST!$A$96:$D$116,LangNum,FALSE))</f>
        <v/>
      </c>
      <c r="W73" s="2"/>
      <c r="X73" s="11" t="str">
        <f>IF(ISBLANK(W73),"",VLOOKUP(W73,LU_FEAST!$A$96:$D$116,LangNum,FALSE))</f>
        <v/>
      </c>
      <c r="AA73" s="6" t="s">
        <v>2432</v>
      </c>
      <c r="AB73" s="16" t="str">
        <f t="shared" si="1"/>
        <v/>
      </c>
      <c r="AC73" s="9" t="str">
        <f t="shared" si="2"/>
        <v/>
      </c>
      <c r="AD73" s="9" t="str">
        <f t="shared" si="3"/>
        <v/>
      </c>
      <c r="AE73" s="9" t="str">
        <f t="shared" si="4"/>
        <v/>
      </c>
      <c r="AF73" s="9" t="str">
        <f t="shared" si="5"/>
        <v/>
      </c>
      <c r="AG73" s="9" t="str">
        <f t="shared" si="6"/>
        <v/>
      </c>
      <c r="AH73" s="9" t="str">
        <f t="shared" si="7"/>
        <v/>
      </c>
      <c r="AI73" s="9" t="str">
        <f t="shared" si="8"/>
        <v/>
      </c>
      <c r="AJ73" s="9" t="str">
        <f t="shared" si="9"/>
        <v/>
      </c>
      <c r="AK73" s="9" t="str">
        <f t="shared" si="10"/>
        <v/>
      </c>
      <c r="AL73" s="1">
        <f t="shared" si="11"/>
        <v>0</v>
      </c>
      <c r="AM73" s="1">
        <f t="shared" si="12"/>
        <v>0</v>
      </c>
      <c r="AN73" s="1">
        <f t="shared" si="0"/>
        <v>0</v>
      </c>
      <c r="AO73" s="1" t="b">
        <f t="shared" si="13"/>
        <v>0</v>
      </c>
      <c r="AP73" s="9" t="str">
        <f t="shared" si="14"/>
        <v/>
      </c>
      <c r="AQ73" s="9" t="str">
        <f t="shared" si="15"/>
        <v/>
      </c>
      <c r="AR73" s="1" t="str">
        <f t="shared" si="16"/>
        <v/>
      </c>
    </row>
    <row r="74" spans="1:44" ht="70.2" customHeight="1">
      <c r="A74" s="12"/>
      <c r="B74" s="13" t="str">
        <f>IFERROR(INDEX(Roster!$B:$B, MATCH($A74, Roster!$A:$A, 0)),"")</f>
        <v/>
      </c>
      <c r="C74" s="14"/>
      <c r="D74" s="11" t="str">
        <f>IF(ISBLANK(C74),"",VLOOKUP(C74,LU_FEAST!$A$22:$D$26,LangNum,FALSE))</f>
        <v/>
      </c>
      <c r="E74" s="15"/>
      <c r="F74" s="11" t="str">
        <f>IF(ISBLANK(E74),"",VLOOKUP(E74,LU_FEAST!$A$30:$D$33,LangNum,FALSE))</f>
        <v/>
      </c>
      <c r="G74" s="15"/>
      <c r="H74" s="11" t="str">
        <f>IF(ISBLANK(G74),"",VLOOKUP(G74,LU_FEAST!$A$46:$D$49,LangNum,FALSE))</f>
        <v/>
      </c>
      <c r="I74" s="15"/>
      <c r="J74" s="11" t="str">
        <f>IF(ISBLANK(I74),"",VLOOKUP(I74,LU_FEAST!$A$53:$D$56,LangNum,FALSE))</f>
        <v/>
      </c>
      <c r="K74" s="15"/>
      <c r="L74" s="11" t="str">
        <f>IF(ISBLANK(K74),"",VLOOKUP(K74,LU_FEAST!$A$39:$D$42,LangNum,FALSE))</f>
        <v/>
      </c>
      <c r="M74" s="15"/>
      <c r="N74" s="11" t="str">
        <f>IF(ISBLANK(M74),"",VLOOKUP(M74,LU_FEAST!$A$60:$D$63,LangNum,FALSE))</f>
        <v/>
      </c>
      <c r="O74" s="15"/>
      <c r="P74" s="11" t="str">
        <f>IF(ISBLANK(O74),"",VLOOKUP(O74,LU_FEAST!$A$74:$D$77,LangNum,FALSE))</f>
        <v/>
      </c>
      <c r="Q74" s="15"/>
      <c r="R74" s="11" t="str">
        <f>IF(ISBLANK(Q74),"",VLOOKUP(Q74,LU_FEAST!$A$81:$D$84,LangNum,FALSE))</f>
        <v/>
      </c>
      <c r="S74" s="15"/>
      <c r="T74" s="11" t="str">
        <f>IF(ISBLANK(S74),"",VLOOKUP(S74,LU_FEAST!$A$88:$D$91,LangNum,FALSE))</f>
        <v/>
      </c>
      <c r="U74" s="2"/>
      <c r="V74" s="11" t="str">
        <f>IF(ISBLANK(U74),"",VLOOKUP(U74,LU_FEAST!$A$96:$D$116,LangNum,FALSE))</f>
        <v/>
      </c>
      <c r="W74" s="2"/>
      <c r="X74" s="11" t="str">
        <f>IF(ISBLANK(W74),"",VLOOKUP(W74,LU_FEAST!$A$96:$D$116,LangNum,FALSE))</f>
        <v/>
      </c>
      <c r="AA74" s="6" t="s">
        <v>2432</v>
      </c>
      <c r="AB74" s="16" t="str">
        <f t="shared" si="1"/>
        <v/>
      </c>
      <c r="AC74" s="9" t="str">
        <f t="shared" si="2"/>
        <v/>
      </c>
      <c r="AD74" s="9" t="str">
        <f t="shared" si="3"/>
        <v/>
      </c>
      <c r="AE74" s="9" t="str">
        <f t="shared" si="4"/>
        <v/>
      </c>
      <c r="AF74" s="9" t="str">
        <f t="shared" si="5"/>
        <v/>
      </c>
      <c r="AG74" s="9" t="str">
        <f t="shared" si="6"/>
        <v/>
      </c>
      <c r="AH74" s="9" t="str">
        <f t="shared" si="7"/>
        <v/>
      </c>
      <c r="AI74" s="9" t="str">
        <f t="shared" si="8"/>
        <v/>
      </c>
      <c r="AJ74" s="9" t="str">
        <f t="shared" si="9"/>
        <v/>
      </c>
      <c r="AK74" s="9" t="str">
        <f t="shared" si="10"/>
        <v/>
      </c>
      <c r="AL74" s="1">
        <f t="shared" si="11"/>
        <v>0</v>
      </c>
      <c r="AM74" s="1">
        <f t="shared" si="12"/>
        <v>0</v>
      </c>
      <c r="AN74" s="1">
        <f t="shared" si="0"/>
        <v>0</v>
      </c>
      <c r="AO74" s="1" t="b">
        <f t="shared" si="13"/>
        <v>0</v>
      </c>
      <c r="AP74" s="9" t="str">
        <f t="shared" si="14"/>
        <v/>
      </c>
      <c r="AQ74" s="9" t="str">
        <f t="shared" si="15"/>
        <v/>
      </c>
      <c r="AR74" s="1" t="str">
        <f t="shared" si="16"/>
        <v/>
      </c>
    </row>
    <row r="75" spans="1:44" ht="70.2" customHeight="1">
      <c r="A75" s="12"/>
      <c r="B75" s="13" t="str">
        <f>IFERROR(INDEX(Roster!$B:$B, MATCH($A75, Roster!$A:$A, 0)),"")</f>
        <v/>
      </c>
      <c r="C75" s="14"/>
      <c r="D75" s="11" t="str">
        <f>IF(ISBLANK(C75),"",VLOOKUP(C75,LU_FEAST!$A$22:$D$26,LangNum,FALSE))</f>
        <v/>
      </c>
      <c r="E75" s="15"/>
      <c r="F75" s="11" t="str">
        <f>IF(ISBLANK(E75),"",VLOOKUP(E75,LU_FEAST!$A$30:$D$33,LangNum,FALSE))</f>
        <v/>
      </c>
      <c r="G75" s="15"/>
      <c r="H75" s="11" t="str">
        <f>IF(ISBLANK(G75),"",VLOOKUP(G75,LU_FEAST!$A$46:$D$49,LangNum,FALSE))</f>
        <v/>
      </c>
      <c r="I75" s="15"/>
      <c r="J75" s="11" t="str">
        <f>IF(ISBLANK(I75),"",VLOOKUP(I75,LU_FEAST!$A$53:$D$56,LangNum,FALSE))</f>
        <v/>
      </c>
      <c r="K75" s="15"/>
      <c r="L75" s="11" t="str">
        <f>IF(ISBLANK(K75),"",VLOOKUP(K75,LU_FEAST!$A$39:$D$42,LangNum,FALSE))</f>
        <v/>
      </c>
      <c r="M75" s="15"/>
      <c r="N75" s="11" t="str">
        <f>IF(ISBLANK(M75),"",VLOOKUP(M75,LU_FEAST!$A$60:$D$63,LangNum,FALSE))</f>
        <v/>
      </c>
      <c r="O75" s="15"/>
      <c r="P75" s="11" t="str">
        <f>IF(ISBLANK(O75),"",VLOOKUP(O75,LU_FEAST!$A$74:$D$77,LangNum,FALSE))</f>
        <v/>
      </c>
      <c r="Q75" s="15"/>
      <c r="R75" s="11" t="str">
        <f>IF(ISBLANK(Q75),"",VLOOKUP(Q75,LU_FEAST!$A$81:$D$84,LangNum,FALSE))</f>
        <v/>
      </c>
      <c r="S75" s="15"/>
      <c r="T75" s="11" t="str">
        <f>IF(ISBLANK(S75),"",VLOOKUP(S75,LU_FEAST!$A$88:$D$91,LangNum,FALSE))</f>
        <v/>
      </c>
      <c r="U75" s="2"/>
      <c r="V75" s="11" t="str">
        <f>IF(ISBLANK(U75),"",VLOOKUP(U75,LU_FEAST!$A$96:$D$116,LangNum,FALSE))</f>
        <v/>
      </c>
      <c r="W75" s="2"/>
      <c r="X75" s="11" t="str">
        <f>IF(ISBLANK(W75),"",VLOOKUP(W75,LU_FEAST!$A$96:$D$116,LangNum,FALSE))</f>
        <v/>
      </c>
      <c r="AA75" s="6" t="s">
        <v>2432</v>
      </c>
      <c r="AB75" s="16" t="str">
        <f t="shared" si="1"/>
        <v/>
      </c>
      <c r="AC75" s="9" t="str">
        <f t="shared" si="2"/>
        <v/>
      </c>
      <c r="AD75" s="9" t="str">
        <f t="shared" si="3"/>
        <v/>
      </c>
      <c r="AE75" s="9" t="str">
        <f t="shared" si="4"/>
        <v/>
      </c>
      <c r="AF75" s="9" t="str">
        <f t="shared" si="5"/>
        <v/>
      </c>
      <c r="AG75" s="9" t="str">
        <f t="shared" si="6"/>
        <v/>
      </c>
      <c r="AH75" s="9" t="str">
        <f t="shared" si="7"/>
        <v/>
      </c>
      <c r="AI75" s="9" t="str">
        <f t="shared" si="8"/>
        <v/>
      </c>
      <c r="AJ75" s="9" t="str">
        <f t="shared" si="9"/>
        <v/>
      </c>
      <c r="AK75" s="9" t="str">
        <f t="shared" si="10"/>
        <v/>
      </c>
      <c r="AL75" s="1">
        <f t="shared" si="11"/>
        <v>0</v>
      </c>
      <c r="AM75" s="1">
        <f t="shared" si="12"/>
        <v>0</v>
      </c>
      <c r="AN75" s="1">
        <f t="shared" si="0"/>
        <v>0</v>
      </c>
      <c r="AO75" s="1" t="b">
        <f t="shared" si="13"/>
        <v>0</v>
      </c>
      <c r="AP75" s="9" t="str">
        <f t="shared" si="14"/>
        <v/>
      </c>
      <c r="AQ75" s="9" t="str">
        <f t="shared" si="15"/>
        <v/>
      </c>
      <c r="AR75" s="1" t="str">
        <f t="shared" si="16"/>
        <v/>
      </c>
    </row>
    <row r="76" spans="1:44" ht="70.2" customHeight="1">
      <c r="A76" s="12"/>
      <c r="B76" s="13" t="str">
        <f>IFERROR(INDEX(Roster!$B:$B, MATCH($A76, Roster!$A:$A, 0)),"")</f>
        <v/>
      </c>
      <c r="C76" s="14"/>
      <c r="D76" s="11" t="str">
        <f>IF(ISBLANK(C76),"",VLOOKUP(C76,LU_FEAST!$A$22:$D$26,LangNum,FALSE))</f>
        <v/>
      </c>
      <c r="E76" s="15"/>
      <c r="F76" s="11" t="str">
        <f>IF(ISBLANK(E76),"",VLOOKUP(E76,LU_FEAST!$A$30:$D$33,LangNum,FALSE))</f>
        <v/>
      </c>
      <c r="G76" s="15"/>
      <c r="H76" s="11" t="str">
        <f>IF(ISBLANK(G76),"",VLOOKUP(G76,LU_FEAST!$A$46:$D$49,LangNum,FALSE))</f>
        <v/>
      </c>
      <c r="I76" s="15"/>
      <c r="J76" s="11" t="str">
        <f>IF(ISBLANK(I76),"",VLOOKUP(I76,LU_FEAST!$A$53:$D$56,LangNum,FALSE))</f>
        <v/>
      </c>
      <c r="K76" s="15"/>
      <c r="L76" s="11" t="str">
        <f>IF(ISBLANK(K76),"",VLOOKUP(K76,LU_FEAST!$A$39:$D$42,LangNum,FALSE))</f>
        <v/>
      </c>
      <c r="M76" s="15"/>
      <c r="N76" s="11" t="str">
        <f>IF(ISBLANK(M76),"",VLOOKUP(M76,LU_FEAST!$A$60:$D$63,LangNum,FALSE))</f>
        <v/>
      </c>
      <c r="O76" s="15"/>
      <c r="P76" s="11" t="str">
        <f>IF(ISBLANK(O76),"",VLOOKUP(O76,LU_FEAST!$A$74:$D$77,LangNum,FALSE))</f>
        <v/>
      </c>
      <c r="Q76" s="15"/>
      <c r="R76" s="11" t="str">
        <f>IF(ISBLANK(Q76),"",VLOOKUP(Q76,LU_FEAST!$A$81:$D$84,LangNum,FALSE))</f>
        <v/>
      </c>
      <c r="S76" s="15"/>
      <c r="T76" s="11" t="str">
        <f>IF(ISBLANK(S76),"",VLOOKUP(S76,LU_FEAST!$A$88:$D$91,LangNum,FALSE))</f>
        <v/>
      </c>
      <c r="U76" s="2"/>
      <c r="V76" s="11" t="str">
        <f>IF(ISBLANK(U76),"",VLOOKUP(U76,LU_FEAST!$A$96:$D$116,LangNum,FALSE))</f>
        <v/>
      </c>
      <c r="W76" s="2"/>
      <c r="X76" s="11" t="str">
        <f>IF(ISBLANK(W76),"",VLOOKUP(W76,LU_FEAST!$A$96:$D$116,LangNum,FALSE))</f>
        <v/>
      </c>
      <c r="AA76" s="6" t="s">
        <v>2432</v>
      </c>
      <c r="AB76" s="16" t="str">
        <f t="shared" si="1"/>
        <v/>
      </c>
      <c r="AC76" s="9" t="str">
        <f t="shared" si="2"/>
        <v/>
      </c>
      <c r="AD76" s="9" t="str">
        <f t="shared" si="3"/>
        <v/>
      </c>
      <c r="AE76" s="9" t="str">
        <f t="shared" si="4"/>
        <v/>
      </c>
      <c r="AF76" s="9" t="str">
        <f t="shared" si="5"/>
        <v/>
      </c>
      <c r="AG76" s="9" t="str">
        <f t="shared" si="6"/>
        <v/>
      </c>
      <c r="AH76" s="9" t="str">
        <f t="shared" si="7"/>
        <v/>
      </c>
      <c r="AI76" s="9" t="str">
        <f t="shared" si="8"/>
        <v/>
      </c>
      <c r="AJ76" s="9" t="str">
        <f t="shared" si="9"/>
        <v/>
      </c>
      <c r="AK76" s="9" t="str">
        <f t="shared" si="10"/>
        <v/>
      </c>
      <c r="AL76" s="1">
        <f t="shared" si="11"/>
        <v>0</v>
      </c>
      <c r="AM76" s="1">
        <f t="shared" si="12"/>
        <v>0</v>
      </c>
      <c r="AN76" s="1">
        <f t="shared" si="0"/>
        <v>0</v>
      </c>
      <c r="AO76" s="1" t="b">
        <f t="shared" si="13"/>
        <v>0</v>
      </c>
      <c r="AP76" s="9" t="str">
        <f t="shared" si="14"/>
        <v/>
      </c>
      <c r="AQ76" s="9" t="str">
        <f t="shared" si="15"/>
        <v/>
      </c>
      <c r="AR76" s="1" t="str">
        <f t="shared" si="16"/>
        <v/>
      </c>
    </row>
    <row r="77" spans="1:44" ht="70.2" customHeight="1">
      <c r="A77" s="12"/>
      <c r="B77" s="13" t="str">
        <f>IFERROR(INDEX(Roster!$B:$B, MATCH($A77, Roster!$A:$A, 0)),"")</f>
        <v/>
      </c>
      <c r="C77" s="14"/>
      <c r="D77" s="11" t="str">
        <f>IF(ISBLANK(C77),"",VLOOKUP(C77,LU_FEAST!$A$22:$D$26,LangNum,FALSE))</f>
        <v/>
      </c>
      <c r="E77" s="15"/>
      <c r="F77" s="11" t="str">
        <f>IF(ISBLANK(E77),"",VLOOKUP(E77,LU_FEAST!$A$30:$D$33,LangNum,FALSE))</f>
        <v/>
      </c>
      <c r="G77" s="15"/>
      <c r="H77" s="11" t="str">
        <f>IF(ISBLANK(G77),"",VLOOKUP(G77,LU_FEAST!$A$46:$D$49,LangNum,FALSE))</f>
        <v/>
      </c>
      <c r="I77" s="15"/>
      <c r="J77" s="11" t="str">
        <f>IF(ISBLANK(I77),"",VLOOKUP(I77,LU_FEAST!$A$53:$D$56,LangNum,FALSE))</f>
        <v/>
      </c>
      <c r="K77" s="15"/>
      <c r="L77" s="11" t="str">
        <f>IF(ISBLANK(K77),"",VLOOKUP(K77,LU_FEAST!$A$39:$D$42,LangNum,FALSE))</f>
        <v/>
      </c>
      <c r="M77" s="15"/>
      <c r="N77" s="11" t="str">
        <f>IF(ISBLANK(M77),"",VLOOKUP(M77,LU_FEAST!$A$60:$D$63,LangNum,FALSE))</f>
        <v/>
      </c>
      <c r="O77" s="15"/>
      <c r="P77" s="11" t="str">
        <f>IF(ISBLANK(O77),"",VLOOKUP(O77,LU_FEAST!$A$74:$D$77,LangNum,FALSE))</f>
        <v/>
      </c>
      <c r="Q77" s="15"/>
      <c r="R77" s="11" t="str">
        <f>IF(ISBLANK(Q77),"",VLOOKUP(Q77,LU_FEAST!$A$81:$D$84,LangNum,FALSE))</f>
        <v/>
      </c>
      <c r="S77" s="15"/>
      <c r="T77" s="11" t="str">
        <f>IF(ISBLANK(S77),"",VLOOKUP(S77,LU_FEAST!$A$88:$D$91,LangNum,FALSE))</f>
        <v/>
      </c>
      <c r="U77" s="2"/>
      <c r="V77" s="11" t="str">
        <f>IF(ISBLANK(U77),"",VLOOKUP(U77,LU_FEAST!$A$96:$D$116,LangNum,FALSE))</f>
        <v/>
      </c>
      <c r="W77" s="2"/>
      <c r="X77" s="11" t="str">
        <f>IF(ISBLANK(W77),"",VLOOKUP(W77,LU_FEAST!$A$96:$D$116,LangNum,FALSE))</f>
        <v/>
      </c>
      <c r="AA77" s="6" t="s">
        <v>2432</v>
      </c>
      <c r="AB77" s="16" t="str">
        <f t="shared" ref="AB77:AB101" si="17">IF(ISBLANK(A77),"",A77)</f>
        <v/>
      </c>
      <c r="AC77" s="9" t="str">
        <f t="shared" ref="AC77:AC101" si="18">IF(ISBLANK(C77),"",C77)</f>
        <v/>
      </c>
      <c r="AD77" s="9" t="str">
        <f t="shared" ref="AD77:AD101" si="19">IF(ISBLANK(E77),"",E77)</f>
        <v/>
      </c>
      <c r="AE77" s="9" t="str">
        <f t="shared" ref="AE77:AE101" si="20">IF(ISBLANK(G77),"",G77)</f>
        <v/>
      </c>
      <c r="AF77" s="9" t="str">
        <f t="shared" ref="AF77:AF101" si="21">IF(ISBLANK(I77),"",I77)</f>
        <v/>
      </c>
      <c r="AG77" s="9" t="str">
        <f t="shared" ref="AG77:AG101" si="22">IF(ISBLANK(K77),"",K77)</f>
        <v/>
      </c>
      <c r="AH77" s="9" t="str">
        <f t="shared" ref="AH77:AH101" si="23">IF(ISBLANK(M77),"",M77)</f>
        <v/>
      </c>
      <c r="AI77" s="9" t="str">
        <f t="shared" ref="AI77:AI101" si="24">IF(ISBLANK(O77),"",O77)</f>
        <v/>
      </c>
      <c r="AJ77" s="9" t="str">
        <f t="shared" ref="AJ77:AJ101" si="25">IF(ISBLANK(Q77),"",Q77)</f>
        <v/>
      </c>
      <c r="AK77" s="9" t="str">
        <f t="shared" ref="AK77:AK101" si="26">IF(ISBLANK(S77),"",S77)</f>
        <v/>
      </c>
      <c r="AL77" s="1">
        <f t="shared" ref="AL77:AL101" si="27">ROUND(SUM($AD77:$AH77)/5,2)</f>
        <v>0</v>
      </c>
      <c r="AM77" s="1">
        <f t="shared" ref="AM77:AM101" si="28">ROUND(SUM($AI77:$AK77)/3,2)</f>
        <v>0</v>
      </c>
      <c r="AN77" s="1">
        <f t="shared" ref="AN77:AN101" si="29">ROUND(AL77+(3-AL77)*(AL77/3)^$AN$6*(AM77/3)^$AN$8,2)</f>
        <v>0</v>
      </c>
      <c r="AO77" s="1" t="b">
        <f t="shared" ref="AO77:AO101" si="30">IF(COUNTA($AD77:$AH77)=0,"", COUNTIF($AD77:$AH77,"&gt;=2")&gt;=3)</f>
        <v>0</v>
      </c>
      <c r="AP77" s="9" t="str">
        <f t="shared" ref="AP77:AP101" si="31">IF(ISBLANK(U77),"",U77)</f>
        <v/>
      </c>
      <c r="AQ77" s="9" t="str">
        <f t="shared" ref="AQ77:AQ101" si="32">IF(ISBLANK(W77),"",W77)</f>
        <v/>
      </c>
      <c r="AR77" s="1" t="str">
        <f t="shared" ref="AR77:AR101" si="33">IF(OR(ISBLANK(AB77),AB77=""),"",AA77&amp;";"&amp;AB77&amp;";"&amp;AC77&amp;";"&amp;AD77&amp;";"&amp;AE77&amp;";"&amp;AF77&amp;";"&amp;AG77&amp;";"&amp;AH77&amp;";"&amp;AI77&amp;";"&amp;AJ77&amp;";"&amp;AK77&amp;";"&amp;AL77&amp;";"&amp;AM77&amp;";"&amp;AO77&amp;";"&amp;AP77&amp;";"&amp;AQ77&amp;";")</f>
        <v/>
      </c>
    </row>
    <row r="78" spans="1:44" ht="70.2" customHeight="1">
      <c r="A78" s="12"/>
      <c r="B78" s="13" t="str">
        <f>IFERROR(INDEX(Roster!$B:$B, MATCH($A78, Roster!$A:$A, 0)),"")</f>
        <v/>
      </c>
      <c r="C78" s="14"/>
      <c r="D78" s="11" t="str">
        <f>IF(ISBLANK(C78),"",VLOOKUP(C78,LU_FEAST!$A$22:$D$26,LangNum,FALSE))</f>
        <v/>
      </c>
      <c r="E78" s="15"/>
      <c r="F78" s="11" t="str">
        <f>IF(ISBLANK(E78),"",VLOOKUP(E78,LU_FEAST!$A$30:$D$33,LangNum,FALSE))</f>
        <v/>
      </c>
      <c r="G78" s="15"/>
      <c r="H78" s="11" t="str">
        <f>IF(ISBLANK(G78),"",VLOOKUP(G78,LU_FEAST!$A$46:$D$49,LangNum,FALSE))</f>
        <v/>
      </c>
      <c r="I78" s="15"/>
      <c r="J78" s="11" t="str">
        <f>IF(ISBLANK(I78),"",VLOOKUP(I78,LU_FEAST!$A$53:$D$56,LangNum,FALSE))</f>
        <v/>
      </c>
      <c r="K78" s="15"/>
      <c r="L78" s="11" t="str">
        <f>IF(ISBLANK(K78),"",VLOOKUP(K78,LU_FEAST!$A$39:$D$42,LangNum,FALSE))</f>
        <v/>
      </c>
      <c r="M78" s="15"/>
      <c r="N78" s="11" t="str">
        <f>IF(ISBLANK(M78),"",VLOOKUP(M78,LU_FEAST!$A$60:$D$63,LangNum,FALSE))</f>
        <v/>
      </c>
      <c r="O78" s="15"/>
      <c r="P78" s="11" t="str">
        <f>IF(ISBLANK(O78),"",VLOOKUP(O78,LU_FEAST!$A$74:$D$77,LangNum,FALSE))</f>
        <v/>
      </c>
      <c r="Q78" s="15"/>
      <c r="R78" s="11" t="str">
        <f>IF(ISBLANK(Q78),"",VLOOKUP(Q78,LU_FEAST!$A$81:$D$84,LangNum,FALSE))</f>
        <v/>
      </c>
      <c r="S78" s="15"/>
      <c r="T78" s="11" t="str">
        <f>IF(ISBLANK(S78),"",VLOOKUP(S78,LU_FEAST!$A$88:$D$91,LangNum,FALSE))</f>
        <v/>
      </c>
      <c r="U78" s="2"/>
      <c r="V78" s="11" t="str">
        <f>IF(ISBLANK(U78),"",VLOOKUP(U78,LU_FEAST!$A$96:$D$116,LangNum,FALSE))</f>
        <v/>
      </c>
      <c r="W78" s="2"/>
      <c r="X78" s="11" t="str">
        <f>IF(ISBLANK(W78),"",VLOOKUP(W78,LU_FEAST!$A$96:$D$116,LangNum,FALSE))</f>
        <v/>
      </c>
      <c r="AA78" s="6" t="s">
        <v>2432</v>
      </c>
      <c r="AB78" s="16" t="str">
        <f t="shared" si="17"/>
        <v/>
      </c>
      <c r="AC78" s="9" t="str">
        <f t="shared" si="18"/>
        <v/>
      </c>
      <c r="AD78" s="9" t="str">
        <f t="shared" si="19"/>
        <v/>
      </c>
      <c r="AE78" s="9" t="str">
        <f t="shared" si="20"/>
        <v/>
      </c>
      <c r="AF78" s="9" t="str">
        <f t="shared" si="21"/>
        <v/>
      </c>
      <c r="AG78" s="9" t="str">
        <f t="shared" si="22"/>
        <v/>
      </c>
      <c r="AH78" s="9" t="str">
        <f t="shared" si="23"/>
        <v/>
      </c>
      <c r="AI78" s="9" t="str">
        <f t="shared" si="24"/>
        <v/>
      </c>
      <c r="AJ78" s="9" t="str">
        <f t="shared" si="25"/>
        <v/>
      </c>
      <c r="AK78" s="9" t="str">
        <f t="shared" si="26"/>
        <v/>
      </c>
      <c r="AL78" s="1">
        <f t="shared" si="27"/>
        <v>0</v>
      </c>
      <c r="AM78" s="1">
        <f t="shared" si="28"/>
        <v>0</v>
      </c>
      <c r="AN78" s="1">
        <f t="shared" si="29"/>
        <v>0</v>
      </c>
      <c r="AO78" s="1" t="b">
        <f t="shared" si="30"/>
        <v>0</v>
      </c>
      <c r="AP78" s="9" t="str">
        <f t="shared" si="31"/>
        <v/>
      </c>
      <c r="AQ78" s="9" t="str">
        <f t="shared" si="32"/>
        <v/>
      </c>
      <c r="AR78" s="1" t="str">
        <f t="shared" si="33"/>
        <v/>
      </c>
    </row>
    <row r="79" spans="1:44" ht="70.2" customHeight="1">
      <c r="A79" s="12"/>
      <c r="B79" s="13" t="str">
        <f>IFERROR(INDEX(Roster!$B:$B, MATCH($A79, Roster!$A:$A, 0)),"")</f>
        <v/>
      </c>
      <c r="C79" s="14"/>
      <c r="D79" s="11" t="str">
        <f>IF(ISBLANK(C79),"",VLOOKUP(C79,LU_FEAST!$A$22:$D$26,LangNum,FALSE))</f>
        <v/>
      </c>
      <c r="E79" s="15"/>
      <c r="F79" s="11" t="str">
        <f>IF(ISBLANK(E79),"",VLOOKUP(E79,LU_FEAST!$A$30:$D$33,LangNum,FALSE))</f>
        <v/>
      </c>
      <c r="G79" s="15"/>
      <c r="H79" s="11" t="str">
        <f>IF(ISBLANK(G79),"",VLOOKUP(G79,LU_FEAST!$A$46:$D$49,LangNum,FALSE))</f>
        <v/>
      </c>
      <c r="I79" s="15"/>
      <c r="J79" s="11" t="str">
        <f>IF(ISBLANK(I79),"",VLOOKUP(I79,LU_FEAST!$A$53:$D$56,LangNum,FALSE))</f>
        <v/>
      </c>
      <c r="K79" s="15"/>
      <c r="L79" s="11" t="str">
        <f>IF(ISBLANK(K79),"",VLOOKUP(K79,LU_FEAST!$A$39:$D$42,LangNum,FALSE))</f>
        <v/>
      </c>
      <c r="M79" s="15"/>
      <c r="N79" s="11" t="str">
        <f>IF(ISBLANK(M79),"",VLOOKUP(M79,LU_FEAST!$A$60:$D$63,LangNum,FALSE))</f>
        <v/>
      </c>
      <c r="O79" s="15"/>
      <c r="P79" s="11" t="str">
        <f>IF(ISBLANK(O79),"",VLOOKUP(O79,LU_FEAST!$A$74:$D$77,LangNum,FALSE))</f>
        <v/>
      </c>
      <c r="Q79" s="15"/>
      <c r="R79" s="11" t="str">
        <f>IF(ISBLANK(Q79),"",VLOOKUP(Q79,LU_FEAST!$A$81:$D$84,LangNum,FALSE))</f>
        <v/>
      </c>
      <c r="S79" s="15"/>
      <c r="T79" s="11" t="str">
        <f>IF(ISBLANK(S79),"",VLOOKUP(S79,LU_FEAST!$A$88:$D$91,LangNum,FALSE))</f>
        <v/>
      </c>
      <c r="U79" s="2"/>
      <c r="V79" s="11" t="str">
        <f>IF(ISBLANK(U79),"",VLOOKUP(U79,LU_FEAST!$A$96:$D$116,LangNum,FALSE))</f>
        <v/>
      </c>
      <c r="W79" s="2"/>
      <c r="X79" s="11" t="str">
        <f>IF(ISBLANK(W79),"",VLOOKUP(W79,LU_FEAST!$A$96:$D$116,LangNum,FALSE))</f>
        <v/>
      </c>
      <c r="AA79" s="6" t="s">
        <v>2432</v>
      </c>
      <c r="AB79" s="16" t="str">
        <f t="shared" si="17"/>
        <v/>
      </c>
      <c r="AC79" s="9" t="str">
        <f t="shared" si="18"/>
        <v/>
      </c>
      <c r="AD79" s="9" t="str">
        <f t="shared" si="19"/>
        <v/>
      </c>
      <c r="AE79" s="9" t="str">
        <f t="shared" si="20"/>
        <v/>
      </c>
      <c r="AF79" s="9" t="str">
        <f t="shared" si="21"/>
        <v/>
      </c>
      <c r="AG79" s="9" t="str">
        <f t="shared" si="22"/>
        <v/>
      </c>
      <c r="AH79" s="9" t="str">
        <f t="shared" si="23"/>
        <v/>
      </c>
      <c r="AI79" s="9" t="str">
        <f t="shared" si="24"/>
        <v/>
      </c>
      <c r="AJ79" s="9" t="str">
        <f t="shared" si="25"/>
        <v/>
      </c>
      <c r="AK79" s="9" t="str">
        <f t="shared" si="26"/>
        <v/>
      </c>
      <c r="AL79" s="1">
        <f t="shared" si="27"/>
        <v>0</v>
      </c>
      <c r="AM79" s="1">
        <f t="shared" si="28"/>
        <v>0</v>
      </c>
      <c r="AN79" s="1">
        <f t="shared" si="29"/>
        <v>0</v>
      </c>
      <c r="AO79" s="1" t="b">
        <f t="shared" si="30"/>
        <v>0</v>
      </c>
      <c r="AP79" s="9" t="str">
        <f t="shared" si="31"/>
        <v/>
      </c>
      <c r="AQ79" s="9" t="str">
        <f t="shared" si="32"/>
        <v/>
      </c>
      <c r="AR79" s="1" t="str">
        <f t="shared" si="33"/>
        <v/>
      </c>
    </row>
    <row r="80" spans="1:44" ht="70.2" customHeight="1">
      <c r="A80" s="12"/>
      <c r="B80" s="13" t="str">
        <f>IFERROR(INDEX(Roster!$B:$B, MATCH($A80, Roster!$A:$A, 0)),"")</f>
        <v/>
      </c>
      <c r="C80" s="14"/>
      <c r="D80" s="11" t="str">
        <f>IF(ISBLANK(C80),"",VLOOKUP(C80,LU_FEAST!$A$22:$D$26,LangNum,FALSE))</f>
        <v/>
      </c>
      <c r="E80" s="15"/>
      <c r="F80" s="11" t="str">
        <f>IF(ISBLANK(E80),"",VLOOKUP(E80,LU_FEAST!$A$30:$D$33,LangNum,FALSE))</f>
        <v/>
      </c>
      <c r="G80" s="15"/>
      <c r="H80" s="11" t="str">
        <f>IF(ISBLANK(G80),"",VLOOKUP(G80,LU_FEAST!$A$46:$D$49,LangNum,FALSE))</f>
        <v/>
      </c>
      <c r="I80" s="15"/>
      <c r="J80" s="11" t="str">
        <f>IF(ISBLANK(I80),"",VLOOKUP(I80,LU_FEAST!$A$53:$D$56,LangNum,FALSE))</f>
        <v/>
      </c>
      <c r="K80" s="15"/>
      <c r="L80" s="11" t="str">
        <f>IF(ISBLANK(K80),"",VLOOKUP(K80,LU_FEAST!$A$39:$D$42,LangNum,FALSE))</f>
        <v/>
      </c>
      <c r="M80" s="15"/>
      <c r="N80" s="11" t="str">
        <f>IF(ISBLANK(M80),"",VLOOKUP(M80,LU_FEAST!$A$60:$D$63,LangNum,FALSE))</f>
        <v/>
      </c>
      <c r="O80" s="15"/>
      <c r="P80" s="11" t="str">
        <f>IF(ISBLANK(O80),"",VLOOKUP(O80,LU_FEAST!$A$74:$D$77,LangNum,FALSE))</f>
        <v/>
      </c>
      <c r="Q80" s="15"/>
      <c r="R80" s="11" t="str">
        <f>IF(ISBLANK(Q80),"",VLOOKUP(Q80,LU_FEAST!$A$81:$D$84,LangNum,FALSE))</f>
        <v/>
      </c>
      <c r="S80" s="15"/>
      <c r="T80" s="11" t="str">
        <f>IF(ISBLANK(S80),"",VLOOKUP(S80,LU_FEAST!$A$88:$D$91,LangNum,FALSE))</f>
        <v/>
      </c>
      <c r="U80" s="2"/>
      <c r="V80" s="11" t="str">
        <f>IF(ISBLANK(U80),"",VLOOKUP(U80,LU_FEAST!$A$96:$D$116,LangNum,FALSE))</f>
        <v/>
      </c>
      <c r="W80" s="2"/>
      <c r="X80" s="11" t="str">
        <f>IF(ISBLANK(W80),"",VLOOKUP(W80,LU_FEAST!$A$96:$D$116,LangNum,FALSE))</f>
        <v/>
      </c>
      <c r="AA80" s="6" t="s">
        <v>2432</v>
      </c>
      <c r="AB80" s="16" t="str">
        <f t="shared" si="17"/>
        <v/>
      </c>
      <c r="AC80" s="9" t="str">
        <f t="shared" si="18"/>
        <v/>
      </c>
      <c r="AD80" s="9" t="str">
        <f t="shared" si="19"/>
        <v/>
      </c>
      <c r="AE80" s="9" t="str">
        <f t="shared" si="20"/>
        <v/>
      </c>
      <c r="AF80" s="9" t="str">
        <f t="shared" si="21"/>
        <v/>
      </c>
      <c r="AG80" s="9" t="str">
        <f t="shared" si="22"/>
        <v/>
      </c>
      <c r="AH80" s="9" t="str">
        <f t="shared" si="23"/>
        <v/>
      </c>
      <c r="AI80" s="9" t="str">
        <f t="shared" si="24"/>
        <v/>
      </c>
      <c r="AJ80" s="9" t="str">
        <f t="shared" si="25"/>
        <v/>
      </c>
      <c r="AK80" s="9" t="str">
        <f t="shared" si="26"/>
        <v/>
      </c>
      <c r="AL80" s="1">
        <f t="shared" si="27"/>
        <v>0</v>
      </c>
      <c r="AM80" s="1">
        <f t="shared" si="28"/>
        <v>0</v>
      </c>
      <c r="AN80" s="1">
        <f t="shared" si="29"/>
        <v>0</v>
      </c>
      <c r="AO80" s="1" t="b">
        <f t="shared" si="30"/>
        <v>0</v>
      </c>
      <c r="AP80" s="9" t="str">
        <f t="shared" si="31"/>
        <v/>
      </c>
      <c r="AQ80" s="9" t="str">
        <f t="shared" si="32"/>
        <v/>
      </c>
      <c r="AR80" s="1" t="str">
        <f t="shared" si="33"/>
        <v/>
      </c>
    </row>
    <row r="81" spans="1:44" ht="70.2" customHeight="1">
      <c r="A81" s="12"/>
      <c r="B81" s="13" t="str">
        <f>IFERROR(INDEX(Roster!$B:$B, MATCH($A81, Roster!$A:$A, 0)),"")</f>
        <v/>
      </c>
      <c r="C81" s="14"/>
      <c r="D81" s="11" t="str">
        <f>IF(ISBLANK(C81),"",VLOOKUP(C81,LU_FEAST!$A$22:$D$26,LangNum,FALSE))</f>
        <v/>
      </c>
      <c r="E81" s="15"/>
      <c r="F81" s="11" t="str">
        <f>IF(ISBLANK(E81),"",VLOOKUP(E81,LU_FEAST!$A$30:$D$33,LangNum,FALSE))</f>
        <v/>
      </c>
      <c r="G81" s="15"/>
      <c r="H81" s="11" t="str">
        <f>IF(ISBLANK(G81),"",VLOOKUP(G81,LU_FEAST!$A$46:$D$49,LangNum,FALSE))</f>
        <v/>
      </c>
      <c r="I81" s="15"/>
      <c r="J81" s="11" t="str">
        <f>IF(ISBLANK(I81),"",VLOOKUP(I81,LU_FEAST!$A$53:$D$56,LangNum,FALSE))</f>
        <v/>
      </c>
      <c r="K81" s="15"/>
      <c r="L81" s="11" t="str">
        <f>IF(ISBLANK(K81),"",VLOOKUP(K81,LU_FEAST!$A$39:$D$42,LangNum,FALSE))</f>
        <v/>
      </c>
      <c r="M81" s="15"/>
      <c r="N81" s="11" t="str">
        <f>IF(ISBLANK(M81),"",VLOOKUP(M81,LU_FEAST!$A$60:$D$63,LangNum,FALSE))</f>
        <v/>
      </c>
      <c r="O81" s="15"/>
      <c r="P81" s="11" t="str">
        <f>IF(ISBLANK(O81),"",VLOOKUP(O81,LU_FEAST!$A$74:$D$77,LangNum,FALSE))</f>
        <v/>
      </c>
      <c r="Q81" s="15"/>
      <c r="R81" s="11" t="str">
        <f>IF(ISBLANK(Q81),"",VLOOKUP(Q81,LU_FEAST!$A$81:$D$84,LangNum,FALSE))</f>
        <v/>
      </c>
      <c r="S81" s="15"/>
      <c r="T81" s="11" t="str">
        <f>IF(ISBLANK(S81),"",VLOOKUP(S81,LU_FEAST!$A$88:$D$91,LangNum,FALSE))</f>
        <v/>
      </c>
      <c r="U81" s="2"/>
      <c r="V81" s="11" t="str">
        <f>IF(ISBLANK(U81),"",VLOOKUP(U81,LU_FEAST!$A$96:$D$116,LangNum,FALSE))</f>
        <v/>
      </c>
      <c r="W81" s="2"/>
      <c r="X81" s="11" t="str">
        <f>IF(ISBLANK(W81),"",VLOOKUP(W81,LU_FEAST!$A$96:$D$116,LangNum,FALSE))</f>
        <v/>
      </c>
      <c r="AA81" s="6" t="s">
        <v>2432</v>
      </c>
      <c r="AB81" s="16" t="str">
        <f t="shared" si="17"/>
        <v/>
      </c>
      <c r="AC81" s="9" t="str">
        <f t="shared" si="18"/>
        <v/>
      </c>
      <c r="AD81" s="9" t="str">
        <f t="shared" si="19"/>
        <v/>
      </c>
      <c r="AE81" s="9" t="str">
        <f t="shared" si="20"/>
        <v/>
      </c>
      <c r="AF81" s="9" t="str">
        <f t="shared" si="21"/>
        <v/>
      </c>
      <c r="AG81" s="9" t="str">
        <f t="shared" si="22"/>
        <v/>
      </c>
      <c r="AH81" s="9" t="str">
        <f t="shared" si="23"/>
        <v/>
      </c>
      <c r="AI81" s="9" t="str">
        <f t="shared" si="24"/>
        <v/>
      </c>
      <c r="AJ81" s="9" t="str">
        <f t="shared" si="25"/>
        <v/>
      </c>
      <c r="AK81" s="9" t="str">
        <f t="shared" si="26"/>
        <v/>
      </c>
      <c r="AL81" s="1">
        <f t="shared" si="27"/>
        <v>0</v>
      </c>
      <c r="AM81" s="1">
        <f t="shared" si="28"/>
        <v>0</v>
      </c>
      <c r="AN81" s="1">
        <f t="shared" si="29"/>
        <v>0</v>
      </c>
      <c r="AO81" s="1" t="b">
        <f t="shared" si="30"/>
        <v>0</v>
      </c>
      <c r="AP81" s="9" t="str">
        <f t="shared" si="31"/>
        <v/>
      </c>
      <c r="AQ81" s="9" t="str">
        <f t="shared" si="32"/>
        <v/>
      </c>
      <c r="AR81" s="1" t="str">
        <f t="shared" si="33"/>
        <v/>
      </c>
    </row>
    <row r="82" spans="1:44" ht="70.2" customHeight="1">
      <c r="A82" s="12"/>
      <c r="B82" s="13" t="str">
        <f>IFERROR(INDEX(Roster!$B:$B, MATCH($A82, Roster!$A:$A, 0)),"")</f>
        <v/>
      </c>
      <c r="C82" s="14"/>
      <c r="D82" s="11" t="str">
        <f>IF(ISBLANK(C82),"",VLOOKUP(C82,LU_FEAST!$A$22:$D$26,LangNum,FALSE))</f>
        <v/>
      </c>
      <c r="E82" s="15"/>
      <c r="F82" s="11" t="str">
        <f>IF(ISBLANK(E82),"",VLOOKUP(E82,LU_FEAST!$A$30:$D$33,LangNum,FALSE))</f>
        <v/>
      </c>
      <c r="G82" s="15"/>
      <c r="H82" s="11" t="str">
        <f>IF(ISBLANK(G82),"",VLOOKUP(G82,LU_FEAST!$A$46:$D$49,LangNum,FALSE))</f>
        <v/>
      </c>
      <c r="I82" s="15"/>
      <c r="J82" s="11" t="str">
        <f>IF(ISBLANK(I82),"",VLOOKUP(I82,LU_FEAST!$A$53:$D$56,LangNum,FALSE))</f>
        <v/>
      </c>
      <c r="K82" s="15"/>
      <c r="L82" s="11" t="str">
        <f>IF(ISBLANK(K82),"",VLOOKUP(K82,LU_FEAST!$A$39:$D$42,LangNum,FALSE))</f>
        <v/>
      </c>
      <c r="M82" s="15"/>
      <c r="N82" s="11" t="str">
        <f>IF(ISBLANK(M82),"",VLOOKUP(M82,LU_FEAST!$A$60:$D$63,LangNum,FALSE))</f>
        <v/>
      </c>
      <c r="O82" s="15"/>
      <c r="P82" s="11" t="str">
        <f>IF(ISBLANK(O82),"",VLOOKUP(O82,LU_FEAST!$A$74:$D$77,LangNum,FALSE))</f>
        <v/>
      </c>
      <c r="Q82" s="15"/>
      <c r="R82" s="11" t="str">
        <f>IF(ISBLANK(Q82),"",VLOOKUP(Q82,LU_FEAST!$A$81:$D$84,LangNum,FALSE))</f>
        <v/>
      </c>
      <c r="S82" s="15"/>
      <c r="T82" s="11" t="str">
        <f>IF(ISBLANK(S82),"",VLOOKUP(S82,LU_FEAST!$A$88:$D$91,LangNum,FALSE))</f>
        <v/>
      </c>
      <c r="U82" s="2"/>
      <c r="V82" s="11" t="str">
        <f>IF(ISBLANK(U82),"",VLOOKUP(U82,LU_FEAST!$A$96:$D$116,LangNum,FALSE))</f>
        <v/>
      </c>
      <c r="W82" s="2"/>
      <c r="X82" s="11" t="str">
        <f>IF(ISBLANK(W82),"",VLOOKUP(W82,LU_FEAST!$A$96:$D$116,LangNum,FALSE))</f>
        <v/>
      </c>
      <c r="AA82" s="6" t="s">
        <v>2432</v>
      </c>
      <c r="AB82" s="16" t="str">
        <f t="shared" si="17"/>
        <v/>
      </c>
      <c r="AC82" s="9" t="str">
        <f t="shared" si="18"/>
        <v/>
      </c>
      <c r="AD82" s="9" t="str">
        <f t="shared" si="19"/>
        <v/>
      </c>
      <c r="AE82" s="9" t="str">
        <f t="shared" si="20"/>
        <v/>
      </c>
      <c r="AF82" s="9" t="str">
        <f t="shared" si="21"/>
        <v/>
      </c>
      <c r="AG82" s="9" t="str">
        <f t="shared" si="22"/>
        <v/>
      </c>
      <c r="AH82" s="9" t="str">
        <f t="shared" si="23"/>
        <v/>
      </c>
      <c r="AI82" s="9" t="str">
        <f t="shared" si="24"/>
        <v/>
      </c>
      <c r="AJ82" s="9" t="str">
        <f t="shared" si="25"/>
        <v/>
      </c>
      <c r="AK82" s="9" t="str">
        <f t="shared" si="26"/>
        <v/>
      </c>
      <c r="AL82" s="1">
        <f t="shared" si="27"/>
        <v>0</v>
      </c>
      <c r="AM82" s="1">
        <f t="shared" si="28"/>
        <v>0</v>
      </c>
      <c r="AN82" s="1">
        <f t="shared" si="29"/>
        <v>0</v>
      </c>
      <c r="AO82" s="1" t="b">
        <f t="shared" si="30"/>
        <v>0</v>
      </c>
      <c r="AP82" s="9" t="str">
        <f t="shared" si="31"/>
        <v/>
      </c>
      <c r="AQ82" s="9" t="str">
        <f t="shared" si="32"/>
        <v/>
      </c>
      <c r="AR82" s="1" t="str">
        <f t="shared" si="33"/>
        <v/>
      </c>
    </row>
    <row r="83" spans="1:44" ht="70.2" customHeight="1">
      <c r="A83" s="12"/>
      <c r="B83" s="13" t="str">
        <f>IFERROR(INDEX(Roster!$B:$B, MATCH($A83, Roster!$A:$A, 0)),"")</f>
        <v/>
      </c>
      <c r="C83" s="14"/>
      <c r="D83" s="11" t="str">
        <f>IF(ISBLANK(C83),"",VLOOKUP(C83,LU_FEAST!$A$22:$D$26,LangNum,FALSE))</f>
        <v/>
      </c>
      <c r="E83" s="15"/>
      <c r="F83" s="11" t="str">
        <f>IF(ISBLANK(E83),"",VLOOKUP(E83,LU_FEAST!$A$30:$D$33,LangNum,FALSE))</f>
        <v/>
      </c>
      <c r="G83" s="15"/>
      <c r="H83" s="11" t="str">
        <f>IF(ISBLANK(G83),"",VLOOKUP(G83,LU_FEAST!$A$46:$D$49,LangNum,FALSE))</f>
        <v/>
      </c>
      <c r="I83" s="15"/>
      <c r="J83" s="11" t="str">
        <f>IF(ISBLANK(I83),"",VLOOKUP(I83,LU_FEAST!$A$53:$D$56,LangNum,FALSE))</f>
        <v/>
      </c>
      <c r="K83" s="15"/>
      <c r="L83" s="11" t="str">
        <f>IF(ISBLANK(K83),"",VLOOKUP(K83,LU_FEAST!$A$39:$D$42,LangNum,FALSE))</f>
        <v/>
      </c>
      <c r="M83" s="15"/>
      <c r="N83" s="11" t="str">
        <f>IF(ISBLANK(M83),"",VLOOKUP(M83,LU_FEAST!$A$60:$D$63,LangNum,FALSE))</f>
        <v/>
      </c>
      <c r="O83" s="15"/>
      <c r="P83" s="11" t="str">
        <f>IF(ISBLANK(O83),"",VLOOKUP(O83,LU_FEAST!$A$74:$D$77,LangNum,FALSE))</f>
        <v/>
      </c>
      <c r="Q83" s="15"/>
      <c r="R83" s="11" t="str">
        <f>IF(ISBLANK(Q83),"",VLOOKUP(Q83,LU_FEAST!$A$81:$D$84,LangNum,FALSE))</f>
        <v/>
      </c>
      <c r="S83" s="15"/>
      <c r="T83" s="11" t="str">
        <f>IF(ISBLANK(S83),"",VLOOKUP(S83,LU_FEAST!$A$88:$D$91,LangNum,FALSE))</f>
        <v/>
      </c>
      <c r="U83" s="2"/>
      <c r="V83" s="11" t="str">
        <f>IF(ISBLANK(U83),"",VLOOKUP(U83,LU_FEAST!$A$96:$D$116,LangNum,FALSE))</f>
        <v/>
      </c>
      <c r="W83" s="2"/>
      <c r="X83" s="11" t="str">
        <f>IF(ISBLANK(W83),"",VLOOKUP(W83,LU_FEAST!$A$96:$D$116,LangNum,FALSE))</f>
        <v/>
      </c>
      <c r="AA83" s="6" t="s">
        <v>2432</v>
      </c>
      <c r="AB83" s="16" t="str">
        <f t="shared" si="17"/>
        <v/>
      </c>
      <c r="AC83" s="9" t="str">
        <f t="shared" si="18"/>
        <v/>
      </c>
      <c r="AD83" s="9" t="str">
        <f t="shared" si="19"/>
        <v/>
      </c>
      <c r="AE83" s="9" t="str">
        <f t="shared" si="20"/>
        <v/>
      </c>
      <c r="AF83" s="9" t="str">
        <f t="shared" si="21"/>
        <v/>
      </c>
      <c r="AG83" s="9" t="str">
        <f t="shared" si="22"/>
        <v/>
      </c>
      <c r="AH83" s="9" t="str">
        <f t="shared" si="23"/>
        <v/>
      </c>
      <c r="AI83" s="9" t="str">
        <f t="shared" si="24"/>
        <v/>
      </c>
      <c r="AJ83" s="9" t="str">
        <f t="shared" si="25"/>
        <v/>
      </c>
      <c r="AK83" s="9" t="str">
        <f t="shared" si="26"/>
        <v/>
      </c>
      <c r="AL83" s="1">
        <f t="shared" si="27"/>
        <v>0</v>
      </c>
      <c r="AM83" s="1">
        <f t="shared" si="28"/>
        <v>0</v>
      </c>
      <c r="AN83" s="1">
        <f t="shared" si="29"/>
        <v>0</v>
      </c>
      <c r="AO83" s="1" t="b">
        <f t="shared" si="30"/>
        <v>0</v>
      </c>
      <c r="AP83" s="9" t="str">
        <f t="shared" si="31"/>
        <v/>
      </c>
      <c r="AQ83" s="9" t="str">
        <f t="shared" si="32"/>
        <v/>
      </c>
      <c r="AR83" s="1" t="str">
        <f t="shared" si="33"/>
        <v/>
      </c>
    </row>
    <row r="84" spans="1:44" ht="70.2" customHeight="1">
      <c r="A84" s="12"/>
      <c r="B84" s="13" t="str">
        <f>IFERROR(INDEX(Roster!$B:$B, MATCH($A84, Roster!$A:$A, 0)),"")</f>
        <v/>
      </c>
      <c r="C84" s="14"/>
      <c r="D84" s="11" t="str">
        <f>IF(ISBLANK(C84),"",VLOOKUP(C84,LU_FEAST!$A$22:$D$26,LangNum,FALSE))</f>
        <v/>
      </c>
      <c r="E84" s="15"/>
      <c r="F84" s="11" t="str">
        <f>IF(ISBLANK(E84),"",VLOOKUP(E84,LU_FEAST!$A$30:$D$33,LangNum,FALSE))</f>
        <v/>
      </c>
      <c r="G84" s="15"/>
      <c r="H84" s="11" t="str">
        <f>IF(ISBLANK(G84),"",VLOOKUP(G84,LU_FEAST!$A$46:$D$49,LangNum,FALSE))</f>
        <v/>
      </c>
      <c r="I84" s="15"/>
      <c r="J84" s="11" t="str">
        <f>IF(ISBLANK(I84),"",VLOOKUP(I84,LU_FEAST!$A$53:$D$56,LangNum,FALSE))</f>
        <v/>
      </c>
      <c r="K84" s="15"/>
      <c r="L84" s="11" t="str">
        <f>IF(ISBLANK(K84),"",VLOOKUP(K84,LU_FEAST!$A$39:$D$42,LangNum,FALSE))</f>
        <v/>
      </c>
      <c r="M84" s="15"/>
      <c r="N84" s="11" t="str">
        <f>IF(ISBLANK(M84),"",VLOOKUP(M84,LU_FEAST!$A$60:$D$63,LangNum,FALSE))</f>
        <v/>
      </c>
      <c r="O84" s="15"/>
      <c r="P84" s="11" t="str">
        <f>IF(ISBLANK(O84),"",VLOOKUP(O84,LU_FEAST!$A$74:$D$77,LangNum,FALSE))</f>
        <v/>
      </c>
      <c r="Q84" s="15"/>
      <c r="R84" s="11" t="str">
        <f>IF(ISBLANK(Q84),"",VLOOKUP(Q84,LU_FEAST!$A$81:$D$84,LangNum,FALSE))</f>
        <v/>
      </c>
      <c r="S84" s="15"/>
      <c r="T84" s="11" t="str">
        <f>IF(ISBLANK(S84),"",VLOOKUP(S84,LU_FEAST!$A$88:$D$91,LangNum,FALSE))</f>
        <v/>
      </c>
      <c r="U84" s="2"/>
      <c r="V84" s="11" t="str">
        <f>IF(ISBLANK(U84),"",VLOOKUP(U84,LU_FEAST!$A$96:$D$116,LangNum,FALSE))</f>
        <v/>
      </c>
      <c r="W84" s="2"/>
      <c r="X84" s="11" t="str">
        <f>IF(ISBLANK(W84),"",VLOOKUP(W84,LU_FEAST!$A$96:$D$116,LangNum,FALSE))</f>
        <v/>
      </c>
      <c r="AA84" s="6" t="s">
        <v>2432</v>
      </c>
      <c r="AB84" s="16" t="str">
        <f t="shared" si="17"/>
        <v/>
      </c>
      <c r="AC84" s="9" t="str">
        <f t="shared" si="18"/>
        <v/>
      </c>
      <c r="AD84" s="9" t="str">
        <f t="shared" si="19"/>
        <v/>
      </c>
      <c r="AE84" s="9" t="str">
        <f t="shared" si="20"/>
        <v/>
      </c>
      <c r="AF84" s="9" t="str">
        <f t="shared" si="21"/>
        <v/>
      </c>
      <c r="AG84" s="9" t="str">
        <f t="shared" si="22"/>
        <v/>
      </c>
      <c r="AH84" s="9" t="str">
        <f t="shared" si="23"/>
        <v/>
      </c>
      <c r="AI84" s="9" t="str">
        <f t="shared" si="24"/>
        <v/>
      </c>
      <c r="AJ84" s="9" t="str">
        <f t="shared" si="25"/>
        <v/>
      </c>
      <c r="AK84" s="9" t="str">
        <f t="shared" si="26"/>
        <v/>
      </c>
      <c r="AL84" s="1">
        <f t="shared" si="27"/>
        <v>0</v>
      </c>
      <c r="AM84" s="1">
        <f t="shared" si="28"/>
        <v>0</v>
      </c>
      <c r="AN84" s="1">
        <f t="shared" si="29"/>
        <v>0</v>
      </c>
      <c r="AO84" s="1" t="b">
        <f t="shared" si="30"/>
        <v>0</v>
      </c>
      <c r="AP84" s="9" t="str">
        <f t="shared" si="31"/>
        <v/>
      </c>
      <c r="AQ84" s="9" t="str">
        <f t="shared" si="32"/>
        <v/>
      </c>
      <c r="AR84" s="1" t="str">
        <f t="shared" si="33"/>
        <v/>
      </c>
    </row>
    <row r="85" spans="1:44" ht="70.2" customHeight="1">
      <c r="A85" s="12"/>
      <c r="B85" s="13" t="str">
        <f>IFERROR(INDEX(Roster!$B:$B, MATCH($A85, Roster!$A:$A, 0)),"")</f>
        <v/>
      </c>
      <c r="C85" s="14"/>
      <c r="D85" s="11" t="str">
        <f>IF(ISBLANK(C85),"",VLOOKUP(C85,LU_FEAST!$A$22:$D$26,LangNum,FALSE))</f>
        <v/>
      </c>
      <c r="E85" s="15"/>
      <c r="F85" s="11" t="str">
        <f>IF(ISBLANK(E85),"",VLOOKUP(E85,LU_FEAST!$A$30:$D$33,LangNum,FALSE))</f>
        <v/>
      </c>
      <c r="G85" s="15"/>
      <c r="H85" s="11" t="str">
        <f>IF(ISBLANK(G85),"",VLOOKUP(G85,LU_FEAST!$A$46:$D$49,LangNum,FALSE))</f>
        <v/>
      </c>
      <c r="I85" s="15"/>
      <c r="J85" s="11" t="str">
        <f>IF(ISBLANK(I85),"",VLOOKUP(I85,LU_FEAST!$A$53:$D$56,LangNum,FALSE))</f>
        <v/>
      </c>
      <c r="K85" s="15"/>
      <c r="L85" s="11" t="str">
        <f>IF(ISBLANK(K85),"",VLOOKUP(K85,LU_FEAST!$A$39:$D$42,LangNum,FALSE))</f>
        <v/>
      </c>
      <c r="M85" s="15"/>
      <c r="N85" s="11" t="str">
        <f>IF(ISBLANK(M85),"",VLOOKUP(M85,LU_FEAST!$A$60:$D$63,LangNum,FALSE))</f>
        <v/>
      </c>
      <c r="O85" s="15"/>
      <c r="P85" s="11" t="str">
        <f>IF(ISBLANK(O85),"",VLOOKUP(O85,LU_FEAST!$A$74:$D$77,LangNum,FALSE))</f>
        <v/>
      </c>
      <c r="Q85" s="15"/>
      <c r="R85" s="11" t="str">
        <f>IF(ISBLANK(Q85),"",VLOOKUP(Q85,LU_FEAST!$A$81:$D$84,LangNum,FALSE))</f>
        <v/>
      </c>
      <c r="S85" s="15"/>
      <c r="T85" s="11" t="str">
        <f>IF(ISBLANK(S85),"",VLOOKUP(S85,LU_FEAST!$A$88:$D$91,LangNum,FALSE))</f>
        <v/>
      </c>
      <c r="U85" s="2"/>
      <c r="V85" s="11" t="str">
        <f>IF(ISBLANK(U85),"",VLOOKUP(U85,LU_FEAST!$A$96:$D$116,LangNum,FALSE))</f>
        <v/>
      </c>
      <c r="W85" s="2"/>
      <c r="X85" s="11" t="str">
        <f>IF(ISBLANK(W85),"",VLOOKUP(W85,LU_FEAST!$A$96:$D$116,LangNum,FALSE))</f>
        <v/>
      </c>
      <c r="AA85" s="6" t="s">
        <v>2432</v>
      </c>
      <c r="AB85" s="16" t="str">
        <f t="shared" si="17"/>
        <v/>
      </c>
      <c r="AC85" s="9" t="str">
        <f t="shared" si="18"/>
        <v/>
      </c>
      <c r="AD85" s="9" t="str">
        <f t="shared" si="19"/>
        <v/>
      </c>
      <c r="AE85" s="9" t="str">
        <f t="shared" si="20"/>
        <v/>
      </c>
      <c r="AF85" s="9" t="str">
        <f t="shared" si="21"/>
        <v/>
      </c>
      <c r="AG85" s="9" t="str">
        <f t="shared" si="22"/>
        <v/>
      </c>
      <c r="AH85" s="9" t="str">
        <f t="shared" si="23"/>
        <v/>
      </c>
      <c r="AI85" s="9" t="str">
        <f t="shared" si="24"/>
        <v/>
      </c>
      <c r="AJ85" s="9" t="str">
        <f t="shared" si="25"/>
        <v/>
      </c>
      <c r="AK85" s="9" t="str">
        <f t="shared" si="26"/>
        <v/>
      </c>
      <c r="AL85" s="1">
        <f t="shared" si="27"/>
        <v>0</v>
      </c>
      <c r="AM85" s="1">
        <f t="shared" si="28"/>
        <v>0</v>
      </c>
      <c r="AN85" s="1">
        <f t="shared" si="29"/>
        <v>0</v>
      </c>
      <c r="AO85" s="1" t="b">
        <f t="shared" si="30"/>
        <v>0</v>
      </c>
      <c r="AP85" s="9" t="str">
        <f t="shared" si="31"/>
        <v/>
      </c>
      <c r="AQ85" s="9" t="str">
        <f t="shared" si="32"/>
        <v/>
      </c>
      <c r="AR85" s="1" t="str">
        <f t="shared" si="33"/>
        <v/>
      </c>
    </row>
    <row r="86" spans="1:44" ht="70.2" customHeight="1">
      <c r="A86" s="12"/>
      <c r="B86" s="13" t="str">
        <f>IFERROR(INDEX(Roster!$B:$B, MATCH($A86, Roster!$A:$A, 0)),"")</f>
        <v/>
      </c>
      <c r="C86" s="14"/>
      <c r="D86" s="11" t="str">
        <f>IF(ISBLANK(C86),"",VLOOKUP(C86,LU_FEAST!$A$22:$D$26,LangNum,FALSE))</f>
        <v/>
      </c>
      <c r="E86" s="15"/>
      <c r="F86" s="11" t="str">
        <f>IF(ISBLANK(E86),"",VLOOKUP(E86,LU_FEAST!$A$30:$D$33,LangNum,FALSE))</f>
        <v/>
      </c>
      <c r="G86" s="15"/>
      <c r="H86" s="11" t="str">
        <f>IF(ISBLANK(G86),"",VLOOKUP(G86,LU_FEAST!$A$46:$D$49,LangNum,FALSE))</f>
        <v/>
      </c>
      <c r="I86" s="15"/>
      <c r="J86" s="11" t="str">
        <f>IF(ISBLANK(I86),"",VLOOKUP(I86,LU_FEAST!$A$53:$D$56,LangNum,FALSE))</f>
        <v/>
      </c>
      <c r="K86" s="15"/>
      <c r="L86" s="11" t="str">
        <f>IF(ISBLANK(K86),"",VLOOKUP(K86,LU_FEAST!$A$39:$D$42,LangNum,FALSE))</f>
        <v/>
      </c>
      <c r="M86" s="15"/>
      <c r="N86" s="11" t="str">
        <f>IF(ISBLANK(M86),"",VLOOKUP(M86,LU_FEAST!$A$60:$D$63,LangNum,FALSE))</f>
        <v/>
      </c>
      <c r="O86" s="15"/>
      <c r="P86" s="11" t="str">
        <f>IF(ISBLANK(O86),"",VLOOKUP(O86,LU_FEAST!$A$74:$D$77,LangNum,FALSE))</f>
        <v/>
      </c>
      <c r="Q86" s="15"/>
      <c r="R86" s="11" t="str">
        <f>IF(ISBLANK(Q86),"",VLOOKUP(Q86,LU_FEAST!$A$81:$D$84,LangNum,FALSE))</f>
        <v/>
      </c>
      <c r="S86" s="15"/>
      <c r="T86" s="11" t="str">
        <f>IF(ISBLANK(S86),"",VLOOKUP(S86,LU_FEAST!$A$88:$D$91,LangNum,FALSE))</f>
        <v/>
      </c>
      <c r="U86" s="2"/>
      <c r="V86" s="11" t="str">
        <f>IF(ISBLANK(U86),"",VLOOKUP(U86,LU_FEAST!$A$96:$D$116,LangNum,FALSE))</f>
        <v/>
      </c>
      <c r="W86" s="2"/>
      <c r="X86" s="11" t="str">
        <f>IF(ISBLANK(W86),"",VLOOKUP(W86,LU_FEAST!$A$96:$D$116,LangNum,FALSE))</f>
        <v/>
      </c>
      <c r="AA86" s="6" t="s">
        <v>2432</v>
      </c>
      <c r="AB86" s="16" t="str">
        <f t="shared" si="17"/>
        <v/>
      </c>
      <c r="AC86" s="9" t="str">
        <f t="shared" si="18"/>
        <v/>
      </c>
      <c r="AD86" s="9" t="str">
        <f t="shared" si="19"/>
        <v/>
      </c>
      <c r="AE86" s="9" t="str">
        <f t="shared" si="20"/>
        <v/>
      </c>
      <c r="AF86" s="9" t="str">
        <f t="shared" si="21"/>
        <v/>
      </c>
      <c r="AG86" s="9" t="str">
        <f t="shared" si="22"/>
        <v/>
      </c>
      <c r="AH86" s="9" t="str">
        <f t="shared" si="23"/>
        <v/>
      </c>
      <c r="AI86" s="9" t="str">
        <f t="shared" si="24"/>
        <v/>
      </c>
      <c r="AJ86" s="9" t="str">
        <f t="shared" si="25"/>
        <v/>
      </c>
      <c r="AK86" s="9" t="str">
        <f t="shared" si="26"/>
        <v/>
      </c>
      <c r="AL86" s="1">
        <f t="shared" si="27"/>
        <v>0</v>
      </c>
      <c r="AM86" s="1">
        <f t="shared" si="28"/>
        <v>0</v>
      </c>
      <c r="AN86" s="1">
        <f t="shared" si="29"/>
        <v>0</v>
      </c>
      <c r="AO86" s="1" t="b">
        <f t="shared" si="30"/>
        <v>0</v>
      </c>
      <c r="AP86" s="9" t="str">
        <f t="shared" si="31"/>
        <v/>
      </c>
      <c r="AQ86" s="9" t="str">
        <f t="shared" si="32"/>
        <v/>
      </c>
      <c r="AR86" s="1" t="str">
        <f t="shared" si="33"/>
        <v/>
      </c>
    </row>
    <row r="87" spans="1:44" ht="70.2" customHeight="1">
      <c r="A87" s="12"/>
      <c r="B87" s="13" t="str">
        <f>IFERROR(INDEX(Roster!$B:$B, MATCH($A87, Roster!$A:$A, 0)),"")</f>
        <v/>
      </c>
      <c r="C87" s="14"/>
      <c r="D87" s="11" t="str">
        <f>IF(ISBLANK(C87),"",VLOOKUP(C87,LU_FEAST!$A$22:$D$26,LangNum,FALSE))</f>
        <v/>
      </c>
      <c r="E87" s="15"/>
      <c r="F87" s="11" t="str">
        <f>IF(ISBLANK(E87),"",VLOOKUP(E87,LU_FEAST!$A$30:$D$33,LangNum,FALSE))</f>
        <v/>
      </c>
      <c r="G87" s="15"/>
      <c r="H87" s="11" t="str">
        <f>IF(ISBLANK(G87),"",VLOOKUP(G87,LU_FEAST!$A$46:$D$49,LangNum,FALSE))</f>
        <v/>
      </c>
      <c r="I87" s="15"/>
      <c r="J87" s="11" t="str">
        <f>IF(ISBLANK(I87),"",VLOOKUP(I87,LU_FEAST!$A$53:$D$56,LangNum,FALSE))</f>
        <v/>
      </c>
      <c r="K87" s="15"/>
      <c r="L87" s="11" t="str">
        <f>IF(ISBLANK(K87),"",VLOOKUP(K87,LU_FEAST!$A$39:$D$42,LangNum,FALSE))</f>
        <v/>
      </c>
      <c r="M87" s="15"/>
      <c r="N87" s="11" t="str">
        <f>IF(ISBLANK(M87),"",VLOOKUP(M87,LU_FEAST!$A$60:$D$63,LangNum,FALSE))</f>
        <v/>
      </c>
      <c r="O87" s="15"/>
      <c r="P87" s="11" t="str">
        <f>IF(ISBLANK(O87),"",VLOOKUP(O87,LU_FEAST!$A$74:$D$77,LangNum,FALSE))</f>
        <v/>
      </c>
      <c r="Q87" s="15"/>
      <c r="R87" s="11" t="str">
        <f>IF(ISBLANK(Q87),"",VLOOKUP(Q87,LU_FEAST!$A$81:$D$84,LangNum,FALSE))</f>
        <v/>
      </c>
      <c r="S87" s="15"/>
      <c r="T87" s="11" t="str">
        <f>IF(ISBLANK(S87),"",VLOOKUP(S87,LU_FEAST!$A$88:$D$91,LangNum,FALSE))</f>
        <v/>
      </c>
      <c r="U87" s="2"/>
      <c r="V87" s="11" t="str">
        <f>IF(ISBLANK(U87),"",VLOOKUP(U87,LU_FEAST!$A$96:$D$116,LangNum,FALSE))</f>
        <v/>
      </c>
      <c r="W87" s="2"/>
      <c r="X87" s="11" t="str">
        <f>IF(ISBLANK(W87),"",VLOOKUP(W87,LU_FEAST!$A$96:$D$116,LangNum,FALSE))</f>
        <v/>
      </c>
      <c r="AA87" s="6" t="s">
        <v>2432</v>
      </c>
      <c r="AB87" s="16" t="str">
        <f t="shared" si="17"/>
        <v/>
      </c>
      <c r="AC87" s="9" t="str">
        <f t="shared" si="18"/>
        <v/>
      </c>
      <c r="AD87" s="9" t="str">
        <f t="shared" si="19"/>
        <v/>
      </c>
      <c r="AE87" s="9" t="str">
        <f t="shared" si="20"/>
        <v/>
      </c>
      <c r="AF87" s="9" t="str">
        <f t="shared" si="21"/>
        <v/>
      </c>
      <c r="AG87" s="9" t="str">
        <f t="shared" si="22"/>
        <v/>
      </c>
      <c r="AH87" s="9" t="str">
        <f t="shared" si="23"/>
        <v/>
      </c>
      <c r="AI87" s="9" t="str">
        <f t="shared" si="24"/>
        <v/>
      </c>
      <c r="AJ87" s="9" t="str">
        <f t="shared" si="25"/>
        <v/>
      </c>
      <c r="AK87" s="9" t="str">
        <f t="shared" si="26"/>
        <v/>
      </c>
      <c r="AL87" s="1">
        <f t="shared" si="27"/>
        <v>0</v>
      </c>
      <c r="AM87" s="1">
        <f t="shared" si="28"/>
        <v>0</v>
      </c>
      <c r="AN87" s="1">
        <f t="shared" si="29"/>
        <v>0</v>
      </c>
      <c r="AO87" s="1" t="b">
        <f t="shared" si="30"/>
        <v>0</v>
      </c>
      <c r="AP87" s="9" t="str">
        <f t="shared" si="31"/>
        <v/>
      </c>
      <c r="AQ87" s="9" t="str">
        <f t="shared" si="32"/>
        <v/>
      </c>
      <c r="AR87" s="1" t="str">
        <f t="shared" si="33"/>
        <v/>
      </c>
    </row>
    <row r="88" spans="1:44" ht="70.2" customHeight="1">
      <c r="A88" s="12"/>
      <c r="B88" s="13" t="str">
        <f>IFERROR(INDEX(Roster!$B:$B, MATCH($A88, Roster!$A:$A, 0)),"")</f>
        <v/>
      </c>
      <c r="C88" s="14"/>
      <c r="D88" s="11" t="str">
        <f>IF(ISBLANK(C88),"",VLOOKUP(C88,LU_FEAST!$A$22:$D$26,LangNum,FALSE))</f>
        <v/>
      </c>
      <c r="E88" s="15"/>
      <c r="F88" s="11" t="str">
        <f>IF(ISBLANK(E88),"",VLOOKUP(E88,LU_FEAST!$A$30:$D$33,LangNum,FALSE))</f>
        <v/>
      </c>
      <c r="G88" s="15"/>
      <c r="H88" s="11" t="str">
        <f>IF(ISBLANK(G88),"",VLOOKUP(G88,LU_FEAST!$A$46:$D$49,LangNum,FALSE))</f>
        <v/>
      </c>
      <c r="I88" s="15"/>
      <c r="J88" s="11" t="str">
        <f>IF(ISBLANK(I88),"",VLOOKUP(I88,LU_FEAST!$A$53:$D$56,LangNum,FALSE))</f>
        <v/>
      </c>
      <c r="K88" s="15"/>
      <c r="L88" s="11" t="str">
        <f>IF(ISBLANK(K88),"",VLOOKUP(K88,LU_FEAST!$A$39:$D$42,LangNum,FALSE))</f>
        <v/>
      </c>
      <c r="M88" s="15"/>
      <c r="N88" s="11" t="str">
        <f>IF(ISBLANK(M88),"",VLOOKUP(M88,LU_FEAST!$A$60:$D$63,LangNum,FALSE))</f>
        <v/>
      </c>
      <c r="O88" s="15"/>
      <c r="P88" s="11" t="str">
        <f>IF(ISBLANK(O88),"",VLOOKUP(O88,LU_FEAST!$A$74:$D$77,LangNum,FALSE))</f>
        <v/>
      </c>
      <c r="Q88" s="15"/>
      <c r="R88" s="11" t="str">
        <f>IF(ISBLANK(Q88),"",VLOOKUP(Q88,LU_FEAST!$A$81:$D$84,LangNum,FALSE))</f>
        <v/>
      </c>
      <c r="S88" s="15"/>
      <c r="T88" s="11" t="str">
        <f>IF(ISBLANK(S88),"",VLOOKUP(S88,LU_FEAST!$A$88:$D$91,LangNum,FALSE))</f>
        <v/>
      </c>
      <c r="U88" s="2"/>
      <c r="V88" s="11" t="str">
        <f>IF(ISBLANK(U88),"",VLOOKUP(U88,LU_FEAST!$A$96:$D$116,LangNum,FALSE))</f>
        <v/>
      </c>
      <c r="W88" s="2"/>
      <c r="X88" s="11" t="str">
        <f>IF(ISBLANK(W88),"",VLOOKUP(W88,LU_FEAST!$A$96:$D$116,LangNum,FALSE))</f>
        <v/>
      </c>
      <c r="AA88" s="6" t="s">
        <v>2432</v>
      </c>
      <c r="AB88" s="16" t="str">
        <f t="shared" si="17"/>
        <v/>
      </c>
      <c r="AC88" s="9" t="str">
        <f t="shared" si="18"/>
        <v/>
      </c>
      <c r="AD88" s="9" t="str">
        <f t="shared" si="19"/>
        <v/>
      </c>
      <c r="AE88" s="9" t="str">
        <f t="shared" si="20"/>
        <v/>
      </c>
      <c r="AF88" s="9" t="str">
        <f t="shared" si="21"/>
        <v/>
      </c>
      <c r="AG88" s="9" t="str">
        <f t="shared" si="22"/>
        <v/>
      </c>
      <c r="AH88" s="9" t="str">
        <f t="shared" si="23"/>
        <v/>
      </c>
      <c r="AI88" s="9" t="str">
        <f t="shared" si="24"/>
        <v/>
      </c>
      <c r="AJ88" s="9" t="str">
        <f t="shared" si="25"/>
        <v/>
      </c>
      <c r="AK88" s="9" t="str">
        <f t="shared" si="26"/>
        <v/>
      </c>
      <c r="AL88" s="1">
        <f t="shared" si="27"/>
        <v>0</v>
      </c>
      <c r="AM88" s="1">
        <f t="shared" si="28"/>
        <v>0</v>
      </c>
      <c r="AN88" s="1">
        <f t="shared" si="29"/>
        <v>0</v>
      </c>
      <c r="AO88" s="1" t="b">
        <f t="shared" si="30"/>
        <v>0</v>
      </c>
      <c r="AP88" s="9" t="str">
        <f t="shared" si="31"/>
        <v/>
      </c>
      <c r="AQ88" s="9" t="str">
        <f t="shared" si="32"/>
        <v/>
      </c>
      <c r="AR88" s="1" t="str">
        <f t="shared" si="33"/>
        <v/>
      </c>
    </row>
    <row r="89" spans="1:44" ht="70.2" customHeight="1">
      <c r="A89" s="12"/>
      <c r="B89" s="13" t="str">
        <f>IFERROR(INDEX(Roster!$B:$B, MATCH($A89, Roster!$A:$A, 0)),"")</f>
        <v/>
      </c>
      <c r="C89" s="14"/>
      <c r="D89" s="11" t="str">
        <f>IF(ISBLANK(C89),"",VLOOKUP(C89,LU_FEAST!$A$22:$D$26,LangNum,FALSE))</f>
        <v/>
      </c>
      <c r="E89" s="15"/>
      <c r="F89" s="11" t="str">
        <f>IF(ISBLANK(E89),"",VLOOKUP(E89,LU_FEAST!$A$30:$D$33,LangNum,FALSE))</f>
        <v/>
      </c>
      <c r="G89" s="15"/>
      <c r="H89" s="11" t="str">
        <f>IF(ISBLANK(G89),"",VLOOKUP(G89,LU_FEAST!$A$46:$D$49,LangNum,FALSE))</f>
        <v/>
      </c>
      <c r="I89" s="15"/>
      <c r="J89" s="11" t="str">
        <f>IF(ISBLANK(I89),"",VLOOKUP(I89,LU_FEAST!$A$53:$D$56,LangNum,FALSE))</f>
        <v/>
      </c>
      <c r="K89" s="15"/>
      <c r="L89" s="11" t="str">
        <f>IF(ISBLANK(K89),"",VLOOKUP(K89,LU_FEAST!$A$39:$D$42,LangNum,FALSE))</f>
        <v/>
      </c>
      <c r="M89" s="15"/>
      <c r="N89" s="11" t="str">
        <f>IF(ISBLANK(M89),"",VLOOKUP(M89,LU_FEAST!$A$60:$D$63,LangNum,FALSE))</f>
        <v/>
      </c>
      <c r="O89" s="15"/>
      <c r="P89" s="11" t="str">
        <f>IF(ISBLANK(O89),"",VLOOKUP(O89,LU_FEAST!$A$74:$D$77,LangNum,FALSE))</f>
        <v/>
      </c>
      <c r="Q89" s="15"/>
      <c r="R89" s="11" t="str">
        <f>IF(ISBLANK(Q89),"",VLOOKUP(Q89,LU_FEAST!$A$81:$D$84,LangNum,FALSE))</f>
        <v/>
      </c>
      <c r="S89" s="15"/>
      <c r="T89" s="11" t="str">
        <f>IF(ISBLANK(S89),"",VLOOKUP(S89,LU_FEAST!$A$88:$D$91,LangNum,FALSE))</f>
        <v/>
      </c>
      <c r="U89" s="2"/>
      <c r="V89" s="11" t="str">
        <f>IF(ISBLANK(U89),"",VLOOKUP(U89,LU_FEAST!$A$96:$D$116,LangNum,FALSE))</f>
        <v/>
      </c>
      <c r="W89" s="2"/>
      <c r="X89" s="11" t="str">
        <f>IF(ISBLANK(W89),"",VLOOKUP(W89,LU_FEAST!$A$96:$D$116,LangNum,FALSE))</f>
        <v/>
      </c>
      <c r="AA89" s="6" t="s">
        <v>2432</v>
      </c>
      <c r="AB89" s="16" t="str">
        <f t="shared" si="17"/>
        <v/>
      </c>
      <c r="AC89" s="9" t="str">
        <f t="shared" si="18"/>
        <v/>
      </c>
      <c r="AD89" s="9" t="str">
        <f t="shared" si="19"/>
        <v/>
      </c>
      <c r="AE89" s="9" t="str">
        <f t="shared" si="20"/>
        <v/>
      </c>
      <c r="AF89" s="9" t="str">
        <f t="shared" si="21"/>
        <v/>
      </c>
      <c r="AG89" s="9" t="str">
        <f t="shared" si="22"/>
        <v/>
      </c>
      <c r="AH89" s="9" t="str">
        <f t="shared" si="23"/>
        <v/>
      </c>
      <c r="AI89" s="9" t="str">
        <f t="shared" si="24"/>
        <v/>
      </c>
      <c r="AJ89" s="9" t="str">
        <f t="shared" si="25"/>
        <v/>
      </c>
      <c r="AK89" s="9" t="str">
        <f t="shared" si="26"/>
        <v/>
      </c>
      <c r="AL89" s="1">
        <f t="shared" si="27"/>
        <v>0</v>
      </c>
      <c r="AM89" s="1">
        <f t="shared" si="28"/>
        <v>0</v>
      </c>
      <c r="AN89" s="1">
        <f t="shared" si="29"/>
        <v>0</v>
      </c>
      <c r="AO89" s="1" t="b">
        <f t="shared" si="30"/>
        <v>0</v>
      </c>
      <c r="AP89" s="9" t="str">
        <f t="shared" si="31"/>
        <v/>
      </c>
      <c r="AQ89" s="9" t="str">
        <f t="shared" si="32"/>
        <v/>
      </c>
      <c r="AR89" s="1" t="str">
        <f t="shared" si="33"/>
        <v/>
      </c>
    </row>
    <row r="90" spans="1:44" ht="70.2" customHeight="1">
      <c r="A90" s="12"/>
      <c r="B90" s="13" t="str">
        <f>IFERROR(INDEX(Roster!$B:$B, MATCH($A90, Roster!$A:$A, 0)),"")</f>
        <v/>
      </c>
      <c r="C90" s="14"/>
      <c r="D90" s="11" t="str">
        <f>IF(ISBLANK(C90),"",VLOOKUP(C90,LU_FEAST!$A$22:$D$26,LangNum,FALSE))</f>
        <v/>
      </c>
      <c r="E90" s="15"/>
      <c r="F90" s="11" t="str">
        <f>IF(ISBLANK(E90),"",VLOOKUP(E90,LU_FEAST!$A$30:$D$33,LangNum,FALSE))</f>
        <v/>
      </c>
      <c r="G90" s="15"/>
      <c r="H90" s="11" t="str">
        <f>IF(ISBLANK(G90),"",VLOOKUP(G90,LU_FEAST!$A$46:$D$49,LangNum,FALSE))</f>
        <v/>
      </c>
      <c r="I90" s="15"/>
      <c r="J90" s="11" t="str">
        <f>IF(ISBLANK(I90),"",VLOOKUP(I90,LU_FEAST!$A$53:$D$56,LangNum,FALSE))</f>
        <v/>
      </c>
      <c r="K90" s="15"/>
      <c r="L90" s="11" t="str">
        <f>IF(ISBLANK(K90),"",VLOOKUP(K90,LU_FEAST!$A$39:$D$42,LangNum,FALSE))</f>
        <v/>
      </c>
      <c r="M90" s="15"/>
      <c r="N90" s="11" t="str">
        <f>IF(ISBLANK(M90),"",VLOOKUP(M90,LU_FEAST!$A$60:$D$63,LangNum,FALSE))</f>
        <v/>
      </c>
      <c r="O90" s="15"/>
      <c r="P90" s="11" t="str">
        <f>IF(ISBLANK(O90),"",VLOOKUP(O90,LU_FEAST!$A$74:$D$77,LangNum,FALSE))</f>
        <v/>
      </c>
      <c r="Q90" s="15"/>
      <c r="R90" s="11" t="str">
        <f>IF(ISBLANK(Q90),"",VLOOKUP(Q90,LU_FEAST!$A$81:$D$84,LangNum,FALSE))</f>
        <v/>
      </c>
      <c r="S90" s="15"/>
      <c r="T90" s="11" t="str">
        <f>IF(ISBLANK(S90),"",VLOOKUP(S90,LU_FEAST!$A$88:$D$91,LangNum,FALSE))</f>
        <v/>
      </c>
      <c r="U90" s="2"/>
      <c r="V90" s="11" t="str">
        <f>IF(ISBLANK(U90),"",VLOOKUP(U90,LU_FEAST!$A$96:$D$116,LangNum,FALSE))</f>
        <v/>
      </c>
      <c r="W90" s="2"/>
      <c r="X90" s="11" t="str">
        <f>IF(ISBLANK(W90),"",VLOOKUP(W90,LU_FEAST!$A$96:$D$116,LangNum,FALSE))</f>
        <v/>
      </c>
      <c r="AA90" s="6" t="s">
        <v>2432</v>
      </c>
      <c r="AB90" s="16" t="str">
        <f t="shared" si="17"/>
        <v/>
      </c>
      <c r="AC90" s="9" t="str">
        <f t="shared" si="18"/>
        <v/>
      </c>
      <c r="AD90" s="9" t="str">
        <f t="shared" si="19"/>
        <v/>
      </c>
      <c r="AE90" s="9" t="str">
        <f t="shared" si="20"/>
        <v/>
      </c>
      <c r="AF90" s="9" t="str">
        <f t="shared" si="21"/>
        <v/>
      </c>
      <c r="AG90" s="9" t="str">
        <f t="shared" si="22"/>
        <v/>
      </c>
      <c r="AH90" s="9" t="str">
        <f t="shared" si="23"/>
        <v/>
      </c>
      <c r="AI90" s="9" t="str">
        <f t="shared" si="24"/>
        <v/>
      </c>
      <c r="AJ90" s="9" t="str">
        <f t="shared" si="25"/>
        <v/>
      </c>
      <c r="AK90" s="9" t="str">
        <f t="shared" si="26"/>
        <v/>
      </c>
      <c r="AL90" s="1">
        <f t="shared" si="27"/>
        <v>0</v>
      </c>
      <c r="AM90" s="1">
        <f t="shared" si="28"/>
        <v>0</v>
      </c>
      <c r="AN90" s="1">
        <f t="shared" si="29"/>
        <v>0</v>
      </c>
      <c r="AO90" s="1" t="b">
        <f t="shared" si="30"/>
        <v>0</v>
      </c>
      <c r="AP90" s="9" t="str">
        <f t="shared" si="31"/>
        <v/>
      </c>
      <c r="AQ90" s="9" t="str">
        <f t="shared" si="32"/>
        <v/>
      </c>
      <c r="AR90" s="1" t="str">
        <f t="shared" si="33"/>
        <v/>
      </c>
    </row>
    <row r="91" spans="1:44" ht="70.2" customHeight="1">
      <c r="A91" s="12"/>
      <c r="B91" s="13" t="str">
        <f>IFERROR(INDEX(Roster!$B:$B, MATCH($A91, Roster!$A:$A, 0)),"")</f>
        <v/>
      </c>
      <c r="C91" s="14"/>
      <c r="D91" s="11" t="str">
        <f>IF(ISBLANK(C91),"",VLOOKUP(C91,LU_FEAST!$A$22:$D$26,LangNum,FALSE))</f>
        <v/>
      </c>
      <c r="E91" s="15"/>
      <c r="F91" s="11" t="str">
        <f>IF(ISBLANK(E91),"",VLOOKUP(E91,LU_FEAST!$A$30:$D$33,LangNum,FALSE))</f>
        <v/>
      </c>
      <c r="G91" s="15"/>
      <c r="H91" s="11" t="str">
        <f>IF(ISBLANK(G91),"",VLOOKUP(G91,LU_FEAST!$A$46:$D$49,LangNum,FALSE))</f>
        <v/>
      </c>
      <c r="I91" s="15"/>
      <c r="J91" s="11" t="str">
        <f>IF(ISBLANK(I91),"",VLOOKUP(I91,LU_FEAST!$A$53:$D$56,LangNum,FALSE))</f>
        <v/>
      </c>
      <c r="K91" s="15"/>
      <c r="L91" s="11" t="str">
        <f>IF(ISBLANK(K91),"",VLOOKUP(K91,LU_FEAST!$A$39:$D$42,LangNum,FALSE))</f>
        <v/>
      </c>
      <c r="M91" s="15"/>
      <c r="N91" s="11" t="str">
        <f>IF(ISBLANK(M91),"",VLOOKUP(M91,LU_FEAST!$A$60:$D$63,LangNum,FALSE))</f>
        <v/>
      </c>
      <c r="O91" s="15"/>
      <c r="P91" s="11" t="str">
        <f>IF(ISBLANK(O91),"",VLOOKUP(O91,LU_FEAST!$A$74:$D$77,LangNum,FALSE))</f>
        <v/>
      </c>
      <c r="Q91" s="15"/>
      <c r="R91" s="11" t="str">
        <f>IF(ISBLANK(Q91),"",VLOOKUP(Q91,LU_FEAST!$A$81:$D$84,LangNum,FALSE))</f>
        <v/>
      </c>
      <c r="S91" s="15"/>
      <c r="T91" s="11" t="str">
        <f>IF(ISBLANK(S91),"",VLOOKUP(S91,LU_FEAST!$A$88:$D$91,LangNum,FALSE))</f>
        <v/>
      </c>
      <c r="U91" s="2"/>
      <c r="V91" s="11" t="str">
        <f>IF(ISBLANK(U91),"",VLOOKUP(U91,LU_FEAST!$A$96:$D$116,LangNum,FALSE))</f>
        <v/>
      </c>
      <c r="W91" s="2"/>
      <c r="X91" s="11" t="str">
        <f>IF(ISBLANK(W91),"",VLOOKUP(W91,LU_FEAST!$A$96:$D$116,LangNum,FALSE))</f>
        <v/>
      </c>
      <c r="AA91" s="6" t="s">
        <v>2432</v>
      </c>
      <c r="AB91" s="16" t="str">
        <f t="shared" si="17"/>
        <v/>
      </c>
      <c r="AC91" s="9" t="str">
        <f t="shared" si="18"/>
        <v/>
      </c>
      <c r="AD91" s="9" t="str">
        <f t="shared" si="19"/>
        <v/>
      </c>
      <c r="AE91" s="9" t="str">
        <f t="shared" si="20"/>
        <v/>
      </c>
      <c r="AF91" s="9" t="str">
        <f t="shared" si="21"/>
        <v/>
      </c>
      <c r="AG91" s="9" t="str">
        <f t="shared" si="22"/>
        <v/>
      </c>
      <c r="AH91" s="9" t="str">
        <f t="shared" si="23"/>
        <v/>
      </c>
      <c r="AI91" s="9" t="str">
        <f t="shared" si="24"/>
        <v/>
      </c>
      <c r="AJ91" s="9" t="str">
        <f t="shared" si="25"/>
        <v/>
      </c>
      <c r="AK91" s="9" t="str">
        <f t="shared" si="26"/>
        <v/>
      </c>
      <c r="AL91" s="1">
        <f t="shared" si="27"/>
        <v>0</v>
      </c>
      <c r="AM91" s="1">
        <f t="shared" si="28"/>
        <v>0</v>
      </c>
      <c r="AN91" s="1">
        <f t="shared" si="29"/>
        <v>0</v>
      </c>
      <c r="AO91" s="1" t="b">
        <f t="shared" si="30"/>
        <v>0</v>
      </c>
      <c r="AP91" s="9" t="str">
        <f t="shared" si="31"/>
        <v/>
      </c>
      <c r="AQ91" s="9" t="str">
        <f t="shared" si="32"/>
        <v/>
      </c>
      <c r="AR91" s="1" t="str">
        <f t="shared" si="33"/>
        <v/>
      </c>
    </row>
    <row r="92" spans="1:44" ht="70.2" customHeight="1">
      <c r="A92" s="12"/>
      <c r="B92" s="13" t="str">
        <f>IFERROR(INDEX(Roster!$B:$B, MATCH($A92, Roster!$A:$A, 0)),"")</f>
        <v/>
      </c>
      <c r="C92" s="14"/>
      <c r="D92" s="11" t="str">
        <f>IF(ISBLANK(C92),"",VLOOKUP(C92,LU_FEAST!$A$22:$D$26,LangNum,FALSE))</f>
        <v/>
      </c>
      <c r="E92" s="15"/>
      <c r="F92" s="11" t="str">
        <f>IF(ISBLANK(E92),"",VLOOKUP(E92,LU_FEAST!$A$30:$D$33,LangNum,FALSE))</f>
        <v/>
      </c>
      <c r="G92" s="15"/>
      <c r="H92" s="11" t="str">
        <f>IF(ISBLANK(G92),"",VLOOKUP(G92,LU_FEAST!$A$46:$D$49,LangNum,FALSE))</f>
        <v/>
      </c>
      <c r="I92" s="15"/>
      <c r="J92" s="11" t="str">
        <f>IF(ISBLANK(I92),"",VLOOKUP(I92,LU_FEAST!$A$53:$D$56,LangNum,FALSE))</f>
        <v/>
      </c>
      <c r="K92" s="15"/>
      <c r="L92" s="11" t="str">
        <f>IF(ISBLANK(K92),"",VLOOKUP(K92,LU_FEAST!$A$39:$D$42,LangNum,FALSE))</f>
        <v/>
      </c>
      <c r="M92" s="15"/>
      <c r="N92" s="11" t="str">
        <f>IF(ISBLANK(M92),"",VLOOKUP(M92,LU_FEAST!$A$60:$D$63,LangNum,FALSE))</f>
        <v/>
      </c>
      <c r="O92" s="15"/>
      <c r="P92" s="11" t="str">
        <f>IF(ISBLANK(O92),"",VLOOKUP(O92,LU_FEAST!$A$74:$D$77,LangNum,FALSE))</f>
        <v/>
      </c>
      <c r="Q92" s="15"/>
      <c r="R92" s="11" t="str">
        <f>IF(ISBLANK(Q92),"",VLOOKUP(Q92,LU_FEAST!$A$81:$D$84,LangNum,FALSE))</f>
        <v/>
      </c>
      <c r="S92" s="15"/>
      <c r="T92" s="11" t="str">
        <f>IF(ISBLANK(S92),"",VLOOKUP(S92,LU_FEAST!$A$88:$D$91,LangNum,FALSE))</f>
        <v/>
      </c>
      <c r="U92" s="2"/>
      <c r="V92" s="11" t="str">
        <f>IF(ISBLANK(U92),"",VLOOKUP(U92,LU_FEAST!$A$96:$D$116,LangNum,FALSE))</f>
        <v/>
      </c>
      <c r="W92" s="2"/>
      <c r="X92" s="11" t="str">
        <f>IF(ISBLANK(W92),"",VLOOKUP(W92,LU_FEAST!$A$96:$D$116,LangNum,FALSE))</f>
        <v/>
      </c>
      <c r="AA92" s="6" t="s">
        <v>2432</v>
      </c>
      <c r="AB92" s="16" t="str">
        <f t="shared" si="17"/>
        <v/>
      </c>
      <c r="AC92" s="9" t="str">
        <f t="shared" si="18"/>
        <v/>
      </c>
      <c r="AD92" s="9" t="str">
        <f t="shared" si="19"/>
        <v/>
      </c>
      <c r="AE92" s="9" t="str">
        <f t="shared" si="20"/>
        <v/>
      </c>
      <c r="AF92" s="9" t="str">
        <f t="shared" si="21"/>
        <v/>
      </c>
      <c r="AG92" s="9" t="str">
        <f t="shared" si="22"/>
        <v/>
      </c>
      <c r="AH92" s="9" t="str">
        <f t="shared" si="23"/>
        <v/>
      </c>
      <c r="AI92" s="9" t="str">
        <f t="shared" si="24"/>
        <v/>
      </c>
      <c r="AJ92" s="9" t="str">
        <f t="shared" si="25"/>
        <v/>
      </c>
      <c r="AK92" s="9" t="str">
        <f t="shared" si="26"/>
        <v/>
      </c>
      <c r="AL92" s="1">
        <f t="shared" si="27"/>
        <v>0</v>
      </c>
      <c r="AM92" s="1">
        <f t="shared" si="28"/>
        <v>0</v>
      </c>
      <c r="AN92" s="1">
        <f t="shared" si="29"/>
        <v>0</v>
      </c>
      <c r="AO92" s="1" t="b">
        <f t="shared" si="30"/>
        <v>0</v>
      </c>
      <c r="AP92" s="9" t="str">
        <f t="shared" si="31"/>
        <v/>
      </c>
      <c r="AQ92" s="9" t="str">
        <f t="shared" si="32"/>
        <v/>
      </c>
      <c r="AR92" s="1" t="str">
        <f t="shared" si="33"/>
        <v/>
      </c>
    </row>
    <row r="93" spans="1:44" ht="70.2" customHeight="1">
      <c r="A93" s="12"/>
      <c r="B93" s="13" t="str">
        <f>IFERROR(INDEX(Roster!$B:$B, MATCH($A93, Roster!$A:$A, 0)),"")</f>
        <v/>
      </c>
      <c r="C93" s="14"/>
      <c r="D93" s="11" t="str">
        <f>IF(ISBLANK(C93),"",VLOOKUP(C93,LU_FEAST!$A$22:$D$26,LangNum,FALSE))</f>
        <v/>
      </c>
      <c r="E93" s="15"/>
      <c r="F93" s="11" t="str">
        <f>IF(ISBLANK(E93),"",VLOOKUP(E93,LU_FEAST!$A$30:$D$33,LangNum,FALSE))</f>
        <v/>
      </c>
      <c r="G93" s="15"/>
      <c r="H93" s="11" t="str">
        <f>IF(ISBLANK(G93),"",VLOOKUP(G93,LU_FEAST!$A$46:$D$49,LangNum,FALSE))</f>
        <v/>
      </c>
      <c r="I93" s="15"/>
      <c r="J93" s="11" t="str">
        <f>IF(ISBLANK(I93),"",VLOOKUP(I93,LU_FEAST!$A$53:$D$56,LangNum,FALSE))</f>
        <v/>
      </c>
      <c r="K93" s="15"/>
      <c r="L93" s="11" t="str">
        <f>IF(ISBLANK(K93),"",VLOOKUP(K93,LU_FEAST!$A$39:$D$42,LangNum,FALSE))</f>
        <v/>
      </c>
      <c r="M93" s="15"/>
      <c r="N93" s="11" t="str">
        <f>IF(ISBLANK(M93),"",VLOOKUP(M93,LU_FEAST!$A$60:$D$63,LangNum,FALSE))</f>
        <v/>
      </c>
      <c r="O93" s="15"/>
      <c r="P93" s="11" t="str">
        <f>IF(ISBLANK(O93),"",VLOOKUP(O93,LU_FEAST!$A$74:$D$77,LangNum,FALSE))</f>
        <v/>
      </c>
      <c r="Q93" s="15"/>
      <c r="R93" s="11" t="str">
        <f>IF(ISBLANK(Q93),"",VLOOKUP(Q93,LU_FEAST!$A$81:$D$84,LangNum,FALSE))</f>
        <v/>
      </c>
      <c r="S93" s="15"/>
      <c r="T93" s="11" t="str">
        <f>IF(ISBLANK(S93),"",VLOOKUP(S93,LU_FEAST!$A$88:$D$91,LangNum,FALSE))</f>
        <v/>
      </c>
      <c r="U93" s="2"/>
      <c r="V93" s="11" t="str">
        <f>IF(ISBLANK(U93),"",VLOOKUP(U93,LU_FEAST!$A$96:$D$116,LangNum,FALSE))</f>
        <v/>
      </c>
      <c r="W93" s="2"/>
      <c r="X93" s="11" t="str">
        <f>IF(ISBLANK(W93),"",VLOOKUP(W93,LU_FEAST!$A$96:$D$116,LangNum,FALSE))</f>
        <v/>
      </c>
      <c r="AA93" s="6" t="s">
        <v>2432</v>
      </c>
      <c r="AB93" s="16" t="str">
        <f t="shared" si="17"/>
        <v/>
      </c>
      <c r="AC93" s="9" t="str">
        <f t="shared" si="18"/>
        <v/>
      </c>
      <c r="AD93" s="9" t="str">
        <f t="shared" si="19"/>
        <v/>
      </c>
      <c r="AE93" s="9" t="str">
        <f t="shared" si="20"/>
        <v/>
      </c>
      <c r="AF93" s="9" t="str">
        <f t="shared" si="21"/>
        <v/>
      </c>
      <c r="AG93" s="9" t="str">
        <f t="shared" si="22"/>
        <v/>
      </c>
      <c r="AH93" s="9" t="str">
        <f t="shared" si="23"/>
        <v/>
      </c>
      <c r="AI93" s="9" t="str">
        <f t="shared" si="24"/>
        <v/>
      </c>
      <c r="AJ93" s="9" t="str">
        <f t="shared" si="25"/>
        <v/>
      </c>
      <c r="AK93" s="9" t="str">
        <f t="shared" si="26"/>
        <v/>
      </c>
      <c r="AL93" s="1">
        <f t="shared" si="27"/>
        <v>0</v>
      </c>
      <c r="AM93" s="1">
        <f t="shared" si="28"/>
        <v>0</v>
      </c>
      <c r="AN93" s="1">
        <f t="shared" si="29"/>
        <v>0</v>
      </c>
      <c r="AO93" s="1" t="b">
        <f t="shared" si="30"/>
        <v>0</v>
      </c>
      <c r="AP93" s="9" t="str">
        <f t="shared" si="31"/>
        <v/>
      </c>
      <c r="AQ93" s="9" t="str">
        <f t="shared" si="32"/>
        <v/>
      </c>
      <c r="AR93" s="1" t="str">
        <f t="shared" si="33"/>
        <v/>
      </c>
    </row>
    <row r="94" spans="1:44" ht="70.2" customHeight="1">
      <c r="A94" s="12"/>
      <c r="B94" s="13" t="str">
        <f>IFERROR(INDEX(Roster!$B:$B, MATCH($A94, Roster!$A:$A, 0)),"")</f>
        <v/>
      </c>
      <c r="C94" s="14"/>
      <c r="D94" s="11" t="str">
        <f>IF(ISBLANK(C94),"",VLOOKUP(C94,LU_FEAST!$A$22:$D$26,LangNum,FALSE))</f>
        <v/>
      </c>
      <c r="E94" s="15"/>
      <c r="F94" s="11" t="str">
        <f>IF(ISBLANK(E94),"",VLOOKUP(E94,LU_FEAST!$A$30:$D$33,LangNum,FALSE))</f>
        <v/>
      </c>
      <c r="G94" s="15"/>
      <c r="H94" s="11" t="str">
        <f>IF(ISBLANK(G94),"",VLOOKUP(G94,LU_FEAST!$A$46:$D$49,LangNum,FALSE))</f>
        <v/>
      </c>
      <c r="I94" s="15"/>
      <c r="J94" s="11" t="str">
        <f>IF(ISBLANK(I94),"",VLOOKUP(I94,LU_FEAST!$A$53:$D$56,LangNum,FALSE))</f>
        <v/>
      </c>
      <c r="K94" s="15"/>
      <c r="L94" s="11" t="str">
        <f>IF(ISBLANK(K94),"",VLOOKUP(K94,LU_FEAST!$A$39:$D$42,LangNum,FALSE))</f>
        <v/>
      </c>
      <c r="M94" s="15"/>
      <c r="N94" s="11" t="str">
        <f>IF(ISBLANK(M94),"",VLOOKUP(M94,LU_FEAST!$A$60:$D$63,LangNum,FALSE))</f>
        <v/>
      </c>
      <c r="O94" s="15"/>
      <c r="P94" s="11" t="str">
        <f>IF(ISBLANK(O94),"",VLOOKUP(O94,LU_FEAST!$A$74:$D$77,LangNum,FALSE))</f>
        <v/>
      </c>
      <c r="Q94" s="15"/>
      <c r="R94" s="11" t="str">
        <f>IF(ISBLANK(Q94),"",VLOOKUP(Q94,LU_FEAST!$A$81:$D$84,LangNum,FALSE))</f>
        <v/>
      </c>
      <c r="S94" s="15"/>
      <c r="T94" s="11" t="str">
        <f>IF(ISBLANK(S94),"",VLOOKUP(S94,LU_FEAST!$A$88:$D$91,LangNum,FALSE))</f>
        <v/>
      </c>
      <c r="U94" s="2"/>
      <c r="V94" s="11" t="str">
        <f>IF(ISBLANK(U94),"",VLOOKUP(U94,LU_FEAST!$A$96:$D$116,LangNum,FALSE))</f>
        <v/>
      </c>
      <c r="W94" s="2"/>
      <c r="X94" s="11" t="str">
        <f>IF(ISBLANK(W94),"",VLOOKUP(W94,LU_FEAST!$A$96:$D$116,LangNum,FALSE))</f>
        <v/>
      </c>
      <c r="AA94" s="6" t="s">
        <v>2432</v>
      </c>
      <c r="AB94" s="16" t="str">
        <f t="shared" si="17"/>
        <v/>
      </c>
      <c r="AC94" s="9" t="str">
        <f t="shared" si="18"/>
        <v/>
      </c>
      <c r="AD94" s="9" t="str">
        <f t="shared" si="19"/>
        <v/>
      </c>
      <c r="AE94" s="9" t="str">
        <f t="shared" si="20"/>
        <v/>
      </c>
      <c r="AF94" s="9" t="str">
        <f t="shared" si="21"/>
        <v/>
      </c>
      <c r="AG94" s="9" t="str">
        <f t="shared" si="22"/>
        <v/>
      </c>
      <c r="AH94" s="9" t="str">
        <f t="shared" si="23"/>
        <v/>
      </c>
      <c r="AI94" s="9" t="str">
        <f t="shared" si="24"/>
        <v/>
      </c>
      <c r="AJ94" s="9" t="str">
        <f t="shared" si="25"/>
        <v/>
      </c>
      <c r="AK94" s="9" t="str">
        <f t="shared" si="26"/>
        <v/>
      </c>
      <c r="AL94" s="1">
        <f t="shared" si="27"/>
        <v>0</v>
      </c>
      <c r="AM94" s="1">
        <f t="shared" si="28"/>
        <v>0</v>
      </c>
      <c r="AN94" s="1">
        <f t="shared" si="29"/>
        <v>0</v>
      </c>
      <c r="AO94" s="1" t="b">
        <f t="shared" si="30"/>
        <v>0</v>
      </c>
      <c r="AP94" s="9" t="str">
        <f t="shared" si="31"/>
        <v/>
      </c>
      <c r="AQ94" s="9" t="str">
        <f t="shared" si="32"/>
        <v/>
      </c>
      <c r="AR94" s="1" t="str">
        <f t="shared" si="33"/>
        <v/>
      </c>
    </row>
    <row r="95" spans="1:44" ht="70.2" customHeight="1">
      <c r="A95" s="12"/>
      <c r="B95" s="13" t="str">
        <f>IFERROR(INDEX(Roster!$B:$B, MATCH($A95, Roster!$A:$A, 0)),"")</f>
        <v/>
      </c>
      <c r="C95" s="14"/>
      <c r="D95" s="11" t="str">
        <f>IF(ISBLANK(C95),"",VLOOKUP(C95,LU_FEAST!$A$22:$D$26,LangNum,FALSE))</f>
        <v/>
      </c>
      <c r="E95" s="15"/>
      <c r="F95" s="11" t="str">
        <f>IF(ISBLANK(E95),"",VLOOKUP(E95,LU_FEAST!$A$30:$D$33,LangNum,FALSE))</f>
        <v/>
      </c>
      <c r="G95" s="15"/>
      <c r="H95" s="11" t="str">
        <f>IF(ISBLANK(G95),"",VLOOKUP(G95,LU_FEAST!$A$46:$D$49,LangNum,FALSE))</f>
        <v/>
      </c>
      <c r="I95" s="15"/>
      <c r="J95" s="11" t="str">
        <f>IF(ISBLANK(I95),"",VLOOKUP(I95,LU_FEAST!$A$53:$D$56,LangNum,FALSE))</f>
        <v/>
      </c>
      <c r="K95" s="15"/>
      <c r="L95" s="11" t="str">
        <f>IF(ISBLANK(K95),"",VLOOKUP(K95,LU_FEAST!$A$39:$D$42,LangNum,FALSE))</f>
        <v/>
      </c>
      <c r="M95" s="15"/>
      <c r="N95" s="11" t="str">
        <f>IF(ISBLANK(M95),"",VLOOKUP(M95,LU_FEAST!$A$60:$D$63,LangNum,FALSE))</f>
        <v/>
      </c>
      <c r="O95" s="15"/>
      <c r="P95" s="11" t="str">
        <f>IF(ISBLANK(O95),"",VLOOKUP(O95,LU_FEAST!$A$74:$D$77,LangNum,FALSE))</f>
        <v/>
      </c>
      <c r="Q95" s="15"/>
      <c r="R95" s="11" t="str">
        <f>IF(ISBLANK(Q95),"",VLOOKUP(Q95,LU_FEAST!$A$81:$D$84,LangNum,FALSE))</f>
        <v/>
      </c>
      <c r="S95" s="15"/>
      <c r="T95" s="11" t="str">
        <f>IF(ISBLANK(S95),"",VLOOKUP(S95,LU_FEAST!$A$88:$D$91,LangNum,FALSE))</f>
        <v/>
      </c>
      <c r="U95" s="2"/>
      <c r="V95" s="11" t="str">
        <f>IF(ISBLANK(U95),"",VLOOKUP(U95,LU_FEAST!$A$96:$D$116,LangNum,FALSE))</f>
        <v/>
      </c>
      <c r="W95" s="2"/>
      <c r="X95" s="11" t="str">
        <f>IF(ISBLANK(W95),"",VLOOKUP(W95,LU_FEAST!$A$96:$D$116,LangNum,FALSE))</f>
        <v/>
      </c>
      <c r="AA95" s="6" t="s">
        <v>2432</v>
      </c>
      <c r="AB95" s="16" t="str">
        <f t="shared" si="17"/>
        <v/>
      </c>
      <c r="AC95" s="9" t="str">
        <f t="shared" si="18"/>
        <v/>
      </c>
      <c r="AD95" s="9" t="str">
        <f t="shared" si="19"/>
        <v/>
      </c>
      <c r="AE95" s="9" t="str">
        <f t="shared" si="20"/>
        <v/>
      </c>
      <c r="AF95" s="9" t="str">
        <f t="shared" si="21"/>
        <v/>
      </c>
      <c r="AG95" s="9" t="str">
        <f t="shared" si="22"/>
        <v/>
      </c>
      <c r="AH95" s="9" t="str">
        <f t="shared" si="23"/>
        <v/>
      </c>
      <c r="AI95" s="9" t="str">
        <f t="shared" si="24"/>
        <v/>
      </c>
      <c r="AJ95" s="9" t="str">
        <f t="shared" si="25"/>
        <v/>
      </c>
      <c r="AK95" s="9" t="str">
        <f t="shared" si="26"/>
        <v/>
      </c>
      <c r="AL95" s="1">
        <f t="shared" si="27"/>
        <v>0</v>
      </c>
      <c r="AM95" s="1">
        <f t="shared" si="28"/>
        <v>0</v>
      </c>
      <c r="AN95" s="1">
        <f t="shared" si="29"/>
        <v>0</v>
      </c>
      <c r="AO95" s="1" t="b">
        <f t="shared" si="30"/>
        <v>0</v>
      </c>
      <c r="AP95" s="9" t="str">
        <f t="shared" si="31"/>
        <v/>
      </c>
      <c r="AQ95" s="9" t="str">
        <f t="shared" si="32"/>
        <v/>
      </c>
      <c r="AR95" s="1" t="str">
        <f t="shared" si="33"/>
        <v/>
      </c>
    </row>
    <row r="96" spans="1:44" ht="70.2" customHeight="1">
      <c r="A96" s="12"/>
      <c r="B96" s="13" t="str">
        <f>IFERROR(INDEX(Roster!$B:$B, MATCH($A96, Roster!$A:$A, 0)),"")</f>
        <v/>
      </c>
      <c r="C96" s="14"/>
      <c r="D96" s="11" t="str">
        <f>IF(ISBLANK(C96),"",VLOOKUP(C96,LU_FEAST!$A$22:$D$26,LangNum,FALSE))</f>
        <v/>
      </c>
      <c r="E96" s="15"/>
      <c r="F96" s="11" t="str">
        <f>IF(ISBLANK(E96),"",VLOOKUP(E96,LU_FEAST!$A$30:$D$33,LangNum,FALSE))</f>
        <v/>
      </c>
      <c r="G96" s="15"/>
      <c r="H96" s="11" t="str">
        <f>IF(ISBLANK(G96),"",VLOOKUP(G96,LU_FEAST!$A$46:$D$49,LangNum,FALSE))</f>
        <v/>
      </c>
      <c r="I96" s="15"/>
      <c r="J96" s="11" t="str">
        <f>IF(ISBLANK(I96),"",VLOOKUP(I96,LU_FEAST!$A$53:$D$56,LangNum,FALSE))</f>
        <v/>
      </c>
      <c r="K96" s="15"/>
      <c r="L96" s="11" t="str">
        <f>IF(ISBLANK(K96),"",VLOOKUP(K96,LU_FEAST!$A$39:$D$42,LangNum,FALSE))</f>
        <v/>
      </c>
      <c r="M96" s="15"/>
      <c r="N96" s="11" t="str">
        <f>IF(ISBLANK(M96),"",VLOOKUP(M96,LU_FEAST!$A$60:$D$63,LangNum,FALSE))</f>
        <v/>
      </c>
      <c r="O96" s="15"/>
      <c r="P96" s="11" t="str">
        <f>IF(ISBLANK(O96),"",VLOOKUP(O96,LU_FEAST!$A$74:$D$77,LangNum,FALSE))</f>
        <v/>
      </c>
      <c r="Q96" s="15"/>
      <c r="R96" s="11" t="str">
        <f>IF(ISBLANK(Q96),"",VLOOKUP(Q96,LU_FEAST!$A$81:$D$84,LangNum,FALSE))</f>
        <v/>
      </c>
      <c r="S96" s="15"/>
      <c r="T96" s="11" t="str">
        <f>IF(ISBLANK(S96),"",VLOOKUP(S96,LU_FEAST!$A$88:$D$91,LangNum,FALSE))</f>
        <v/>
      </c>
      <c r="U96" s="2"/>
      <c r="V96" s="11" t="str">
        <f>IF(ISBLANK(U96),"",VLOOKUP(U96,LU_FEAST!$A$96:$D$116,LangNum,FALSE))</f>
        <v/>
      </c>
      <c r="W96" s="2"/>
      <c r="X96" s="11" t="str">
        <f>IF(ISBLANK(W96),"",VLOOKUP(W96,LU_FEAST!$A$96:$D$116,LangNum,FALSE))</f>
        <v/>
      </c>
      <c r="AA96" s="6" t="s">
        <v>2432</v>
      </c>
      <c r="AB96" s="16" t="str">
        <f t="shared" si="17"/>
        <v/>
      </c>
      <c r="AC96" s="9" t="str">
        <f t="shared" si="18"/>
        <v/>
      </c>
      <c r="AD96" s="9" t="str">
        <f t="shared" si="19"/>
        <v/>
      </c>
      <c r="AE96" s="9" t="str">
        <f t="shared" si="20"/>
        <v/>
      </c>
      <c r="AF96" s="9" t="str">
        <f t="shared" si="21"/>
        <v/>
      </c>
      <c r="AG96" s="9" t="str">
        <f t="shared" si="22"/>
        <v/>
      </c>
      <c r="AH96" s="9" t="str">
        <f t="shared" si="23"/>
        <v/>
      </c>
      <c r="AI96" s="9" t="str">
        <f t="shared" si="24"/>
        <v/>
      </c>
      <c r="AJ96" s="9" t="str">
        <f t="shared" si="25"/>
        <v/>
      </c>
      <c r="AK96" s="9" t="str">
        <f t="shared" si="26"/>
        <v/>
      </c>
      <c r="AL96" s="1">
        <f t="shared" si="27"/>
        <v>0</v>
      </c>
      <c r="AM96" s="1">
        <f t="shared" si="28"/>
        <v>0</v>
      </c>
      <c r="AN96" s="1">
        <f t="shared" si="29"/>
        <v>0</v>
      </c>
      <c r="AO96" s="1" t="b">
        <f t="shared" si="30"/>
        <v>0</v>
      </c>
      <c r="AP96" s="9" t="str">
        <f t="shared" si="31"/>
        <v/>
      </c>
      <c r="AQ96" s="9" t="str">
        <f t="shared" si="32"/>
        <v/>
      </c>
      <c r="AR96" s="1" t="str">
        <f t="shared" si="33"/>
        <v/>
      </c>
    </row>
    <row r="97" spans="1:44" ht="70.2" customHeight="1">
      <c r="A97" s="12"/>
      <c r="B97" s="13" t="str">
        <f>IFERROR(INDEX(Roster!$B:$B, MATCH($A97, Roster!$A:$A, 0)),"")</f>
        <v/>
      </c>
      <c r="C97" s="14"/>
      <c r="D97" s="11" t="str">
        <f>IF(ISBLANK(C97),"",VLOOKUP(C97,LU_FEAST!$A$22:$D$26,LangNum,FALSE))</f>
        <v/>
      </c>
      <c r="E97" s="15"/>
      <c r="F97" s="11" t="str">
        <f>IF(ISBLANK(E97),"",VLOOKUP(E97,LU_FEAST!$A$30:$D$33,LangNum,FALSE))</f>
        <v/>
      </c>
      <c r="G97" s="15"/>
      <c r="H97" s="11" t="str">
        <f>IF(ISBLANK(G97),"",VLOOKUP(G97,LU_FEAST!$A$46:$D$49,LangNum,FALSE))</f>
        <v/>
      </c>
      <c r="I97" s="15"/>
      <c r="J97" s="11" t="str">
        <f>IF(ISBLANK(I97),"",VLOOKUP(I97,LU_FEAST!$A$53:$D$56,LangNum,FALSE))</f>
        <v/>
      </c>
      <c r="K97" s="15"/>
      <c r="L97" s="11" t="str">
        <f>IF(ISBLANK(K97),"",VLOOKUP(K97,LU_FEAST!$A$39:$D$42,LangNum,FALSE))</f>
        <v/>
      </c>
      <c r="M97" s="15"/>
      <c r="N97" s="11" t="str">
        <f>IF(ISBLANK(M97),"",VLOOKUP(M97,LU_FEAST!$A$60:$D$63,LangNum,FALSE))</f>
        <v/>
      </c>
      <c r="O97" s="15"/>
      <c r="P97" s="11" t="str">
        <f>IF(ISBLANK(O97),"",VLOOKUP(O97,LU_FEAST!$A$74:$D$77,LangNum,FALSE))</f>
        <v/>
      </c>
      <c r="Q97" s="15"/>
      <c r="R97" s="11" t="str">
        <f>IF(ISBLANK(Q97),"",VLOOKUP(Q97,LU_FEAST!$A$81:$D$84,LangNum,FALSE))</f>
        <v/>
      </c>
      <c r="S97" s="15"/>
      <c r="T97" s="11" t="str">
        <f>IF(ISBLANK(S97),"",VLOOKUP(S97,LU_FEAST!$A$88:$D$91,LangNum,FALSE))</f>
        <v/>
      </c>
      <c r="U97" s="2"/>
      <c r="V97" s="11" t="str">
        <f>IF(ISBLANK(U97),"",VLOOKUP(U97,LU_FEAST!$A$96:$D$116,LangNum,FALSE))</f>
        <v/>
      </c>
      <c r="W97" s="2"/>
      <c r="X97" s="11" t="str">
        <f>IF(ISBLANK(W97),"",VLOOKUP(W97,LU_FEAST!$A$96:$D$116,LangNum,FALSE))</f>
        <v/>
      </c>
      <c r="AA97" s="6" t="s">
        <v>2432</v>
      </c>
      <c r="AB97" s="16" t="str">
        <f t="shared" si="17"/>
        <v/>
      </c>
      <c r="AC97" s="9" t="str">
        <f t="shared" si="18"/>
        <v/>
      </c>
      <c r="AD97" s="9" t="str">
        <f t="shared" si="19"/>
        <v/>
      </c>
      <c r="AE97" s="9" t="str">
        <f t="shared" si="20"/>
        <v/>
      </c>
      <c r="AF97" s="9" t="str">
        <f t="shared" si="21"/>
        <v/>
      </c>
      <c r="AG97" s="9" t="str">
        <f t="shared" si="22"/>
        <v/>
      </c>
      <c r="AH97" s="9" t="str">
        <f t="shared" si="23"/>
        <v/>
      </c>
      <c r="AI97" s="9" t="str">
        <f t="shared" si="24"/>
        <v/>
      </c>
      <c r="AJ97" s="9" t="str">
        <f t="shared" si="25"/>
        <v/>
      </c>
      <c r="AK97" s="9" t="str">
        <f t="shared" si="26"/>
        <v/>
      </c>
      <c r="AL97" s="1">
        <f t="shared" si="27"/>
        <v>0</v>
      </c>
      <c r="AM97" s="1">
        <f t="shared" si="28"/>
        <v>0</v>
      </c>
      <c r="AN97" s="1">
        <f t="shared" si="29"/>
        <v>0</v>
      </c>
      <c r="AO97" s="1" t="b">
        <f t="shared" si="30"/>
        <v>0</v>
      </c>
      <c r="AP97" s="9" t="str">
        <f t="shared" si="31"/>
        <v/>
      </c>
      <c r="AQ97" s="9" t="str">
        <f t="shared" si="32"/>
        <v/>
      </c>
      <c r="AR97" s="1" t="str">
        <f t="shared" si="33"/>
        <v/>
      </c>
    </row>
    <row r="98" spans="1:44" ht="70.2" customHeight="1">
      <c r="A98" s="12"/>
      <c r="B98" s="13" t="str">
        <f>IFERROR(INDEX(Roster!$B:$B, MATCH($A98, Roster!$A:$A, 0)),"")</f>
        <v/>
      </c>
      <c r="C98" s="14"/>
      <c r="D98" s="11" t="str">
        <f>IF(ISBLANK(C98),"",VLOOKUP(C98,LU_FEAST!$A$22:$D$26,LangNum,FALSE))</f>
        <v/>
      </c>
      <c r="E98" s="15"/>
      <c r="F98" s="11" t="str">
        <f>IF(ISBLANK(E98),"",VLOOKUP(E98,LU_FEAST!$A$30:$D$33,LangNum,FALSE))</f>
        <v/>
      </c>
      <c r="G98" s="15"/>
      <c r="H98" s="11" t="str">
        <f>IF(ISBLANK(G98),"",VLOOKUP(G98,LU_FEAST!$A$46:$D$49,LangNum,FALSE))</f>
        <v/>
      </c>
      <c r="I98" s="15"/>
      <c r="J98" s="11" t="str">
        <f>IF(ISBLANK(I98),"",VLOOKUP(I98,LU_FEAST!$A$53:$D$56,LangNum,FALSE))</f>
        <v/>
      </c>
      <c r="K98" s="15"/>
      <c r="L98" s="11" t="str">
        <f>IF(ISBLANK(K98),"",VLOOKUP(K98,LU_FEAST!$A$39:$D$42,LangNum,FALSE))</f>
        <v/>
      </c>
      <c r="M98" s="15"/>
      <c r="N98" s="11" t="str">
        <f>IF(ISBLANK(M98),"",VLOOKUP(M98,LU_FEAST!$A$60:$D$63,LangNum,FALSE))</f>
        <v/>
      </c>
      <c r="O98" s="15"/>
      <c r="P98" s="11" t="str">
        <f>IF(ISBLANK(O98),"",VLOOKUP(O98,LU_FEAST!$A$74:$D$77,LangNum,FALSE))</f>
        <v/>
      </c>
      <c r="Q98" s="15"/>
      <c r="R98" s="11" t="str">
        <f>IF(ISBLANK(Q98),"",VLOOKUP(Q98,LU_FEAST!$A$81:$D$84,LangNum,FALSE))</f>
        <v/>
      </c>
      <c r="S98" s="15"/>
      <c r="T98" s="11" t="str">
        <f>IF(ISBLANK(S98),"",VLOOKUP(S98,LU_FEAST!$A$88:$D$91,LangNum,FALSE))</f>
        <v/>
      </c>
      <c r="U98" s="2"/>
      <c r="V98" s="11" t="str">
        <f>IF(ISBLANK(U98),"",VLOOKUP(U98,LU_FEAST!$A$96:$D$116,LangNum,FALSE))</f>
        <v/>
      </c>
      <c r="W98" s="2"/>
      <c r="X98" s="11" t="str">
        <f>IF(ISBLANK(W98),"",VLOOKUP(W98,LU_FEAST!$A$96:$D$116,LangNum,FALSE))</f>
        <v/>
      </c>
      <c r="AA98" s="6" t="s">
        <v>2432</v>
      </c>
      <c r="AB98" s="16" t="str">
        <f t="shared" si="17"/>
        <v/>
      </c>
      <c r="AC98" s="9" t="str">
        <f t="shared" si="18"/>
        <v/>
      </c>
      <c r="AD98" s="9" t="str">
        <f t="shared" si="19"/>
        <v/>
      </c>
      <c r="AE98" s="9" t="str">
        <f t="shared" si="20"/>
        <v/>
      </c>
      <c r="AF98" s="9" t="str">
        <f t="shared" si="21"/>
        <v/>
      </c>
      <c r="AG98" s="9" t="str">
        <f t="shared" si="22"/>
        <v/>
      </c>
      <c r="AH98" s="9" t="str">
        <f t="shared" si="23"/>
        <v/>
      </c>
      <c r="AI98" s="9" t="str">
        <f t="shared" si="24"/>
        <v/>
      </c>
      <c r="AJ98" s="9" t="str">
        <f t="shared" si="25"/>
        <v/>
      </c>
      <c r="AK98" s="9" t="str">
        <f t="shared" si="26"/>
        <v/>
      </c>
      <c r="AL98" s="1">
        <f t="shared" si="27"/>
        <v>0</v>
      </c>
      <c r="AM98" s="1">
        <f t="shared" si="28"/>
        <v>0</v>
      </c>
      <c r="AN98" s="1">
        <f t="shared" si="29"/>
        <v>0</v>
      </c>
      <c r="AO98" s="1" t="b">
        <f t="shared" si="30"/>
        <v>0</v>
      </c>
      <c r="AP98" s="9" t="str">
        <f t="shared" si="31"/>
        <v/>
      </c>
      <c r="AQ98" s="9" t="str">
        <f t="shared" si="32"/>
        <v/>
      </c>
      <c r="AR98" s="1" t="str">
        <f t="shared" si="33"/>
        <v/>
      </c>
    </row>
    <row r="99" spans="1:44" ht="70.2" customHeight="1">
      <c r="A99" s="12"/>
      <c r="B99" s="13" t="str">
        <f>IFERROR(INDEX(Roster!$B:$B, MATCH($A99, Roster!$A:$A, 0)),"")</f>
        <v/>
      </c>
      <c r="C99" s="14"/>
      <c r="D99" s="11" t="str">
        <f>IF(ISBLANK(C99),"",VLOOKUP(C99,LU_FEAST!$A$22:$D$26,LangNum,FALSE))</f>
        <v/>
      </c>
      <c r="E99" s="15"/>
      <c r="F99" s="11" t="str">
        <f>IF(ISBLANK(E99),"",VLOOKUP(E99,LU_FEAST!$A$30:$D$33,LangNum,FALSE))</f>
        <v/>
      </c>
      <c r="G99" s="15"/>
      <c r="H99" s="11" t="str">
        <f>IF(ISBLANK(G99),"",VLOOKUP(G99,LU_FEAST!$A$46:$D$49,LangNum,FALSE))</f>
        <v/>
      </c>
      <c r="I99" s="15"/>
      <c r="J99" s="11" t="str">
        <f>IF(ISBLANK(I99),"",VLOOKUP(I99,LU_FEAST!$A$53:$D$56,LangNum,FALSE))</f>
        <v/>
      </c>
      <c r="K99" s="15"/>
      <c r="L99" s="11" t="str">
        <f>IF(ISBLANK(K99),"",VLOOKUP(K99,LU_FEAST!$A$39:$D$42,LangNum,FALSE))</f>
        <v/>
      </c>
      <c r="M99" s="15"/>
      <c r="N99" s="11" t="str">
        <f>IF(ISBLANK(M99),"",VLOOKUP(M99,LU_FEAST!$A$60:$D$63,LangNum,FALSE))</f>
        <v/>
      </c>
      <c r="O99" s="15"/>
      <c r="P99" s="11" t="str">
        <f>IF(ISBLANK(O99),"",VLOOKUP(O99,LU_FEAST!$A$74:$D$77,LangNum,FALSE))</f>
        <v/>
      </c>
      <c r="Q99" s="15"/>
      <c r="R99" s="11" t="str">
        <f>IF(ISBLANK(Q99),"",VLOOKUP(Q99,LU_FEAST!$A$81:$D$84,LangNum,FALSE))</f>
        <v/>
      </c>
      <c r="S99" s="15"/>
      <c r="T99" s="11" t="str">
        <f>IF(ISBLANK(S99),"",VLOOKUP(S99,LU_FEAST!$A$88:$D$91,LangNum,FALSE))</f>
        <v/>
      </c>
      <c r="U99" s="2"/>
      <c r="V99" s="11" t="str">
        <f>IF(ISBLANK(U99),"",VLOOKUP(U99,LU_FEAST!$A$96:$D$116,LangNum,FALSE))</f>
        <v/>
      </c>
      <c r="W99" s="2"/>
      <c r="X99" s="11" t="str">
        <f>IF(ISBLANK(W99),"",VLOOKUP(W99,LU_FEAST!$A$96:$D$116,LangNum,FALSE))</f>
        <v/>
      </c>
      <c r="AA99" s="6" t="s">
        <v>2432</v>
      </c>
      <c r="AB99" s="16" t="str">
        <f t="shared" si="17"/>
        <v/>
      </c>
      <c r="AC99" s="9" t="str">
        <f t="shared" si="18"/>
        <v/>
      </c>
      <c r="AD99" s="9" t="str">
        <f t="shared" si="19"/>
        <v/>
      </c>
      <c r="AE99" s="9" t="str">
        <f t="shared" si="20"/>
        <v/>
      </c>
      <c r="AF99" s="9" t="str">
        <f t="shared" si="21"/>
        <v/>
      </c>
      <c r="AG99" s="9" t="str">
        <f t="shared" si="22"/>
        <v/>
      </c>
      <c r="AH99" s="9" t="str">
        <f t="shared" si="23"/>
        <v/>
      </c>
      <c r="AI99" s="9" t="str">
        <f t="shared" si="24"/>
        <v/>
      </c>
      <c r="AJ99" s="9" t="str">
        <f t="shared" si="25"/>
        <v/>
      </c>
      <c r="AK99" s="9" t="str">
        <f t="shared" si="26"/>
        <v/>
      </c>
      <c r="AL99" s="1">
        <f t="shared" si="27"/>
        <v>0</v>
      </c>
      <c r="AM99" s="1">
        <f t="shared" si="28"/>
        <v>0</v>
      </c>
      <c r="AN99" s="1">
        <f t="shared" si="29"/>
        <v>0</v>
      </c>
      <c r="AO99" s="1" t="b">
        <f t="shared" si="30"/>
        <v>0</v>
      </c>
      <c r="AP99" s="9" t="str">
        <f t="shared" si="31"/>
        <v/>
      </c>
      <c r="AQ99" s="9" t="str">
        <f t="shared" si="32"/>
        <v/>
      </c>
      <c r="AR99" s="1" t="str">
        <f t="shared" si="33"/>
        <v/>
      </c>
    </row>
    <row r="100" spans="1:44" ht="70.2" customHeight="1">
      <c r="A100" s="12"/>
      <c r="B100" s="13" t="str">
        <f>IFERROR(INDEX(Roster!$B:$B, MATCH($A100, Roster!$A:$A, 0)),"")</f>
        <v/>
      </c>
      <c r="C100" s="14"/>
      <c r="D100" s="11" t="str">
        <f>IF(ISBLANK(C100),"",VLOOKUP(C100,LU_FEAST!$A$22:$D$26,LangNum,FALSE))</f>
        <v/>
      </c>
      <c r="E100" s="15"/>
      <c r="F100" s="11" t="str">
        <f>IF(ISBLANK(E100),"",VLOOKUP(E100,LU_FEAST!$A$30:$D$33,LangNum,FALSE))</f>
        <v/>
      </c>
      <c r="G100" s="15"/>
      <c r="H100" s="11" t="str">
        <f>IF(ISBLANK(G100),"",VLOOKUP(G100,LU_FEAST!$A$46:$D$49,LangNum,FALSE))</f>
        <v/>
      </c>
      <c r="I100" s="15"/>
      <c r="J100" s="11" t="str">
        <f>IF(ISBLANK(I100),"",VLOOKUP(I100,LU_FEAST!$A$53:$D$56,LangNum,FALSE))</f>
        <v/>
      </c>
      <c r="K100" s="15"/>
      <c r="L100" s="11" t="str">
        <f>IF(ISBLANK(K100),"",VLOOKUP(K100,LU_FEAST!$A$39:$D$42,LangNum,FALSE))</f>
        <v/>
      </c>
      <c r="M100" s="15"/>
      <c r="N100" s="11" t="str">
        <f>IF(ISBLANK(M100),"",VLOOKUP(M100,LU_FEAST!$A$60:$D$63,LangNum,FALSE))</f>
        <v/>
      </c>
      <c r="O100" s="15"/>
      <c r="P100" s="11" t="str">
        <f>IF(ISBLANK(O100),"",VLOOKUP(O100,LU_FEAST!$A$74:$D$77,LangNum,FALSE))</f>
        <v/>
      </c>
      <c r="Q100" s="15"/>
      <c r="R100" s="11" t="str">
        <f>IF(ISBLANK(Q100),"",VLOOKUP(Q100,LU_FEAST!$A$81:$D$84,LangNum,FALSE))</f>
        <v/>
      </c>
      <c r="S100" s="15"/>
      <c r="T100" s="11" t="str">
        <f>IF(ISBLANK(S100),"",VLOOKUP(S100,LU_FEAST!$A$88:$D$91,LangNum,FALSE))</f>
        <v/>
      </c>
      <c r="U100" s="2"/>
      <c r="V100" s="11" t="str">
        <f>IF(ISBLANK(U100),"",VLOOKUP(U100,LU_FEAST!$A$96:$D$116,LangNum,FALSE))</f>
        <v/>
      </c>
      <c r="W100" s="2"/>
      <c r="X100" s="11" t="str">
        <f>IF(ISBLANK(W100),"",VLOOKUP(W100,LU_FEAST!$A$96:$D$116,LangNum,FALSE))</f>
        <v/>
      </c>
      <c r="AA100" s="6" t="s">
        <v>2432</v>
      </c>
      <c r="AB100" s="16" t="str">
        <f t="shared" si="17"/>
        <v/>
      </c>
      <c r="AC100" s="9" t="str">
        <f t="shared" si="18"/>
        <v/>
      </c>
      <c r="AD100" s="9" t="str">
        <f t="shared" si="19"/>
        <v/>
      </c>
      <c r="AE100" s="9" t="str">
        <f t="shared" si="20"/>
        <v/>
      </c>
      <c r="AF100" s="9" t="str">
        <f t="shared" si="21"/>
        <v/>
      </c>
      <c r="AG100" s="9" t="str">
        <f t="shared" si="22"/>
        <v/>
      </c>
      <c r="AH100" s="9" t="str">
        <f t="shared" si="23"/>
        <v/>
      </c>
      <c r="AI100" s="9" t="str">
        <f t="shared" si="24"/>
        <v/>
      </c>
      <c r="AJ100" s="9" t="str">
        <f t="shared" si="25"/>
        <v/>
      </c>
      <c r="AK100" s="9" t="str">
        <f t="shared" si="26"/>
        <v/>
      </c>
      <c r="AL100" s="1">
        <f t="shared" si="27"/>
        <v>0</v>
      </c>
      <c r="AM100" s="1">
        <f t="shared" si="28"/>
        <v>0</v>
      </c>
      <c r="AN100" s="1">
        <f t="shared" si="29"/>
        <v>0</v>
      </c>
      <c r="AO100" s="1" t="b">
        <f t="shared" si="30"/>
        <v>0</v>
      </c>
      <c r="AP100" s="9" t="str">
        <f t="shared" si="31"/>
        <v/>
      </c>
      <c r="AQ100" s="9" t="str">
        <f t="shared" si="32"/>
        <v/>
      </c>
      <c r="AR100" s="1" t="str">
        <f t="shared" si="33"/>
        <v/>
      </c>
    </row>
    <row r="101" spans="1:44" ht="70.2" customHeight="1">
      <c r="A101" s="12"/>
      <c r="B101" s="13" t="str">
        <f>IFERROR(INDEX(Roster!$B:$B, MATCH($A101, Roster!$A:$A, 0)),"")</f>
        <v/>
      </c>
      <c r="C101" s="14"/>
      <c r="D101" s="11" t="str">
        <f>IF(ISBLANK(C101),"",VLOOKUP(C101,LU_FEAST!$A$22:$D$26,LangNum,FALSE))</f>
        <v/>
      </c>
      <c r="E101" s="15"/>
      <c r="F101" s="11" t="str">
        <f>IF(ISBLANK(E101),"",VLOOKUP(E101,LU_FEAST!$A$30:$D$33,LangNum,FALSE))</f>
        <v/>
      </c>
      <c r="G101" s="15"/>
      <c r="H101" s="11" t="str">
        <f>IF(ISBLANK(G101),"",VLOOKUP(G101,LU_FEAST!$A$46:$D$49,LangNum,FALSE))</f>
        <v/>
      </c>
      <c r="I101" s="15"/>
      <c r="J101" s="11" t="str">
        <f>IF(ISBLANK(I101),"",VLOOKUP(I101,LU_FEAST!$A$53:$D$56,LangNum,FALSE))</f>
        <v/>
      </c>
      <c r="K101" s="15"/>
      <c r="L101" s="11" t="str">
        <f>IF(ISBLANK(K101),"",VLOOKUP(K101,LU_FEAST!$A$39:$D$42,LangNum,FALSE))</f>
        <v/>
      </c>
      <c r="M101" s="15"/>
      <c r="N101" s="11" t="str">
        <f>IF(ISBLANK(M101),"",VLOOKUP(M101,LU_FEAST!$A$60:$D$63,LangNum,FALSE))</f>
        <v/>
      </c>
      <c r="O101" s="15"/>
      <c r="P101" s="11" t="str">
        <f>IF(ISBLANK(O101),"",VLOOKUP(O101,LU_FEAST!$A$74:$D$77,LangNum,FALSE))</f>
        <v/>
      </c>
      <c r="Q101" s="15"/>
      <c r="R101" s="11" t="str">
        <f>IF(ISBLANK(Q101),"",VLOOKUP(Q101,LU_FEAST!$A$81:$D$84,LangNum,FALSE))</f>
        <v/>
      </c>
      <c r="S101" s="15"/>
      <c r="T101" s="11" t="str">
        <f>IF(ISBLANK(S101),"",VLOOKUP(S101,LU_FEAST!$A$88:$D$91,LangNum,FALSE))</f>
        <v/>
      </c>
      <c r="U101" s="2"/>
      <c r="V101" s="11" t="str">
        <f>IF(ISBLANK(U101),"",VLOOKUP(U101,LU_FEAST!$A$96:$D$116,LangNum,FALSE))</f>
        <v/>
      </c>
      <c r="W101" s="2"/>
      <c r="X101" s="11" t="str">
        <f>IF(ISBLANK(W101),"",VLOOKUP(W101,LU_FEAST!$A$96:$D$116,LangNum,FALSE))</f>
        <v/>
      </c>
      <c r="AA101" s="6" t="s">
        <v>2432</v>
      </c>
      <c r="AB101" s="16" t="str">
        <f t="shared" si="17"/>
        <v/>
      </c>
      <c r="AC101" s="9" t="str">
        <f t="shared" si="18"/>
        <v/>
      </c>
      <c r="AD101" s="9" t="str">
        <f t="shared" si="19"/>
        <v/>
      </c>
      <c r="AE101" s="9" t="str">
        <f t="shared" si="20"/>
        <v/>
      </c>
      <c r="AF101" s="9" t="str">
        <f t="shared" si="21"/>
        <v/>
      </c>
      <c r="AG101" s="9" t="str">
        <f t="shared" si="22"/>
        <v/>
      </c>
      <c r="AH101" s="9" t="str">
        <f t="shared" si="23"/>
        <v/>
      </c>
      <c r="AI101" s="9" t="str">
        <f t="shared" si="24"/>
        <v/>
      </c>
      <c r="AJ101" s="9" t="str">
        <f t="shared" si="25"/>
        <v/>
      </c>
      <c r="AK101" s="9" t="str">
        <f t="shared" si="26"/>
        <v/>
      </c>
      <c r="AL101" s="1">
        <f t="shared" si="27"/>
        <v>0</v>
      </c>
      <c r="AM101" s="1">
        <f t="shared" si="28"/>
        <v>0</v>
      </c>
      <c r="AN101" s="1">
        <f t="shared" si="29"/>
        <v>0</v>
      </c>
      <c r="AO101" s="1" t="b">
        <f t="shared" si="30"/>
        <v>0</v>
      </c>
      <c r="AP101" s="9" t="str">
        <f t="shared" si="31"/>
        <v/>
      </c>
      <c r="AQ101" s="9" t="str">
        <f t="shared" si="32"/>
        <v/>
      </c>
      <c r="AR101" s="1" t="str">
        <f t="shared" si="33"/>
        <v/>
      </c>
    </row>
  </sheetData>
  <sheetProtection sort="0" autoFilter="0" pivotTables="0"/>
  <dataValidations count="1">
    <dataValidation type="list" allowBlank="1" showInputMessage="1" showErrorMessage="1" sqref="A12:A101" xr:uid="{6EAC1EDC-5325-461D-9E52-4929B6F9FC6A}">
      <formula1>PersonIDs</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4BFA64A7-2E67-4242-8834-4FEE758CAAE9}">
          <x14:formula1>
            <xm:f>LU_FEAST!$A$22:$A$26</xm:f>
          </x14:formula1>
          <xm:sqref>C12:C101</xm:sqref>
        </x14:dataValidation>
        <x14:dataValidation type="list" allowBlank="1" showInputMessage="1" showErrorMessage="1" xr:uid="{BA978E14-6A1F-4065-BA27-D38C0A6895CE}">
          <x14:formula1>
            <xm:f>LU_FEAST!$A$46:$A$49</xm:f>
          </x14:formula1>
          <xm:sqref>G12:G101</xm:sqref>
        </x14:dataValidation>
        <x14:dataValidation type="list" allowBlank="1" showInputMessage="1" showErrorMessage="1" xr:uid="{D25C916B-9D4E-4E87-8271-DED74C54798A}">
          <x14:formula1>
            <xm:f>LU_FEAST!$A$53:$A$56</xm:f>
          </x14:formula1>
          <xm:sqref>I12:I101</xm:sqref>
        </x14:dataValidation>
        <x14:dataValidation type="list" allowBlank="1" showInputMessage="1" showErrorMessage="1" xr:uid="{A06FCB48-8F0A-4981-A903-CD5564DC4481}">
          <x14:formula1>
            <xm:f>LU_FEAST!$A$39:$A$42</xm:f>
          </x14:formula1>
          <xm:sqref>K12:K101</xm:sqref>
        </x14:dataValidation>
        <x14:dataValidation type="list" allowBlank="1" showInputMessage="1" showErrorMessage="1" xr:uid="{ACA430B1-7FD1-4EF0-B014-2FC59D146959}">
          <x14:formula1>
            <xm:f>LU_FEAST!$A$60:$A$63</xm:f>
          </x14:formula1>
          <xm:sqref>M12:M101</xm:sqref>
        </x14:dataValidation>
        <x14:dataValidation type="list" allowBlank="1" showInputMessage="1" showErrorMessage="1" xr:uid="{12580A0D-01C6-4056-8600-13760E573CE8}">
          <x14:formula1>
            <xm:f>LU_FEAST!$A$74:$A$77</xm:f>
          </x14:formula1>
          <xm:sqref>O12:O101</xm:sqref>
        </x14:dataValidation>
        <x14:dataValidation type="list" allowBlank="1" showInputMessage="1" showErrorMessage="1" xr:uid="{0B7515FC-CEFE-4CF6-B4A3-44766E1EBC74}">
          <x14:formula1>
            <xm:f>LU_FEAST!$A$81:$A$84</xm:f>
          </x14:formula1>
          <xm:sqref>Q12:Q101</xm:sqref>
        </x14:dataValidation>
        <x14:dataValidation type="list" allowBlank="1" showInputMessage="1" showErrorMessage="1" xr:uid="{BA598E21-0C35-48DF-B547-6188A1CC61B5}">
          <x14:formula1>
            <xm:f>LU_FEAST!$A$88:$A$91</xm:f>
          </x14:formula1>
          <xm:sqref>S12:S101</xm:sqref>
        </x14:dataValidation>
        <x14:dataValidation type="list" allowBlank="1" showInputMessage="1" showErrorMessage="1" xr:uid="{D80E0431-E324-4232-80BF-0BA091B036DC}">
          <x14:formula1>
            <xm:f>LU_FEAST!$A$96:$A$116</xm:f>
          </x14:formula1>
          <xm:sqref>U12:U101 W12:W101</xm:sqref>
        </x14:dataValidation>
        <x14:dataValidation type="list" allowBlank="1" showInputMessage="1" showErrorMessage="1" xr:uid="{B3774F28-1DD9-40E5-8694-98F44AC06BE9}">
          <x14:formula1>
            <xm:f>LU_FEAST!A$30:A$33</xm:f>
          </x14:formula1>
          <xm:sqref>E12:E101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8B814-868E-4801-84DF-4F4631BE3BB3}">
  <sheetPr codeName="Sheet4"/>
  <dimension ref="A7:K51"/>
  <sheetViews>
    <sheetView zoomScale="70" zoomScaleNormal="70" workbookViewId="0">
      <selection activeCell="I11" sqref="I11"/>
    </sheetView>
  </sheetViews>
  <sheetFormatPr defaultColWidth="8.88671875" defaultRowHeight="14.4"/>
  <cols>
    <col min="1" max="1" width="4.44140625" style="1" customWidth="1"/>
    <col min="2" max="2" width="53.44140625" style="18" customWidth="1"/>
    <col min="3" max="3" width="10.33203125" style="1" customWidth="1"/>
    <col min="4" max="4" width="40" style="1" customWidth="1"/>
    <col min="5" max="5" width="7.77734375" style="8" customWidth="1"/>
    <col min="6" max="6" width="40" style="1" customWidth="1"/>
    <col min="7" max="7" width="6.6640625" style="1" customWidth="1"/>
    <col min="8" max="8" width="7" style="1" customWidth="1"/>
    <col min="9" max="13" width="8.88671875" style="1" customWidth="1"/>
    <col min="14" max="16384" width="8.88671875" style="1"/>
  </cols>
  <sheetData>
    <row r="7" spans="1:11">
      <c r="I7" s="1" t="s">
        <v>1029</v>
      </c>
    </row>
    <row r="8" spans="1:11">
      <c r="B8" s="3" t="str">
        <f>VLOOKUP("Answer",LU_NeedsLon!$A$2:$C$35,LangNum,FALSE)</f>
        <v>Answer</v>
      </c>
      <c r="C8" s="26" t="s">
        <v>996</v>
      </c>
      <c r="I8" s="1">
        <v>0</v>
      </c>
    </row>
    <row r="10" spans="1:11">
      <c r="A10" s="1" t="s">
        <v>953</v>
      </c>
      <c r="B10" s="3" t="str">
        <f>VLOOKUP("Question",LU_NeedsLon!$A$2:$C$35,LangNum,FALSE)</f>
        <v>Question</v>
      </c>
      <c r="C10" s="3" t="str">
        <f>VLOOKUP("Answer",LU_NeedsLon!$A$2:$C$35,LangNum,FALSE)</f>
        <v>Answer</v>
      </c>
      <c r="F10" s="1" t="s">
        <v>1745</v>
      </c>
      <c r="G10" s="1" t="s">
        <v>275</v>
      </c>
      <c r="H10" s="1" t="s">
        <v>274</v>
      </c>
      <c r="I10" s="1" t="s">
        <v>982</v>
      </c>
      <c r="J10" s="1" t="s">
        <v>481</v>
      </c>
      <c r="K10" s="1" t="str">
        <f>F10&amp;";"&amp;A10&amp;";"&amp;G10&amp;";"&amp;I10&amp;";"&amp;J10&amp;";"</f>
        <v>SS;NeedLon;Source;ValuesPosNeg;Sign;</v>
      </c>
    </row>
    <row r="11" spans="1:11">
      <c r="A11" s="17" t="s">
        <v>731</v>
      </c>
      <c r="B11" s="12" t="str">
        <f>VLOOKUP(A11,LU_NeedsLon!$A$5:$D$29,LangNum,FALSE)</f>
        <v>In my daily life, I interact with people I generally like</v>
      </c>
      <c r="C11" s="2">
        <v>1</v>
      </c>
      <c r="D11" s="12" t="str">
        <f>VLOOKUP(C11,LU_NeedsLon!$A$53:$D$57,LangNum,FALSE)</f>
        <v>Agree</v>
      </c>
      <c r="E11" s="59"/>
      <c r="F11" s="60" t="s">
        <v>1901</v>
      </c>
      <c r="G11" s="17" t="s">
        <v>954</v>
      </c>
      <c r="H11" s="17" t="s">
        <v>979</v>
      </c>
      <c r="I11" s="9">
        <f>C11*J11</f>
        <v>1</v>
      </c>
      <c r="J11" s="1">
        <v>1</v>
      </c>
      <c r="K11" s="1" t="str">
        <f>F11&amp;";"&amp;A11&amp;";"&amp;G11&amp;";"&amp;I11&amp;";"&amp;J11&amp;";"</f>
        <v>NL;NL01;IGE1;1;1;</v>
      </c>
    </row>
    <row r="12" spans="1:11" ht="28.8">
      <c r="A12" s="17" t="s">
        <v>732</v>
      </c>
      <c r="B12" s="12" t="str">
        <f>VLOOKUP(A12,LU_NeedsLon!$A$5:$D$29,LangNum,FALSE)</f>
        <v>I generally have enough available time to nurture my social contacts</v>
      </c>
      <c r="C12" s="2">
        <v>1</v>
      </c>
      <c r="D12" s="12" t="str">
        <f>VLOOKUP(C12,LU_NeedsLon!$A$53:$D$57,LangNum,FALSE)</f>
        <v>Agree</v>
      </c>
      <c r="E12" s="59"/>
      <c r="F12" s="60" t="s">
        <v>1901</v>
      </c>
      <c r="G12" s="17" t="s">
        <v>955</v>
      </c>
      <c r="H12" s="17" t="s">
        <v>256</v>
      </c>
      <c r="I12" s="9">
        <f t="shared" ref="I12:I29" si="0">C12*J12</f>
        <v>1</v>
      </c>
      <c r="J12" s="1">
        <v>1</v>
      </c>
      <c r="K12" s="1" t="str">
        <f t="shared" ref="K12:K29" si="1">F12&amp;";"&amp;A12&amp;";"&amp;G12&amp;";"&amp;I12&amp;";"&amp;J12&amp;";"</f>
        <v>NL;NL02;IGE2;1;1;</v>
      </c>
    </row>
    <row r="13" spans="1:11">
      <c r="A13" s="17" t="s">
        <v>733</v>
      </c>
      <c r="B13" s="12" t="str">
        <f>VLOOKUP(A13,LU_NeedsLon!$A$5:$D$29,LangNum,FALSE)</f>
        <v>I miss the feeling and joy of socializing</v>
      </c>
      <c r="C13" s="2">
        <v>-1</v>
      </c>
      <c r="D13" s="12" t="str">
        <f>VLOOKUP(C13,LU_NeedsLon!$A$53:$D$57,LangNum,FALSE)</f>
        <v>Disagree</v>
      </c>
      <c r="E13" s="59"/>
      <c r="F13" s="60" t="s">
        <v>1901</v>
      </c>
      <c r="G13" s="17" t="s">
        <v>956</v>
      </c>
      <c r="H13" s="17" t="s">
        <v>257</v>
      </c>
      <c r="I13" s="9">
        <f t="shared" si="0"/>
        <v>1</v>
      </c>
      <c r="J13" s="1">
        <v>-1</v>
      </c>
      <c r="K13" s="1" t="str">
        <f t="shared" si="1"/>
        <v>NL;NL03;IGE3;1;-1;</v>
      </c>
    </row>
    <row r="14" spans="1:11">
      <c r="A14" s="17" t="s">
        <v>734</v>
      </c>
      <c r="B14" s="12" t="str">
        <f>VLOOKUP(A14,LU_NeedsLon!$A$5:$D$29,LangNum,FALSE)</f>
        <v>There are people I care for and help</v>
      </c>
      <c r="C14" s="2">
        <v>1</v>
      </c>
      <c r="D14" s="12" t="str">
        <f>VLOOKUP(C14,LU_NeedsLon!$A$53:$D$57,LangNum,FALSE)</f>
        <v>Agree</v>
      </c>
      <c r="E14" s="59"/>
      <c r="F14" s="60" t="s">
        <v>1901</v>
      </c>
      <c r="G14" s="17" t="s">
        <v>957</v>
      </c>
      <c r="H14" s="17" t="s">
        <v>260</v>
      </c>
      <c r="I14" s="9">
        <f t="shared" si="0"/>
        <v>1</v>
      </c>
      <c r="J14" s="1">
        <v>1</v>
      </c>
      <c r="K14" s="1" t="str">
        <f t="shared" si="1"/>
        <v>NL;NL04;IGE4;1;1;</v>
      </c>
    </row>
    <row r="15" spans="1:11">
      <c r="A15" s="17" t="s">
        <v>735</v>
      </c>
      <c r="B15" s="12" t="str">
        <f>VLOOKUP(A15,LU_NeedsLon!$A$5:$D$29,LangNum,FALSE)</f>
        <v>There are people who understand me and my feelings well</v>
      </c>
      <c r="C15" s="2">
        <v>1</v>
      </c>
      <c r="D15" s="12" t="str">
        <f>VLOOKUP(C15,LU_NeedsLon!$A$53:$D$57,LangNum,FALSE)</f>
        <v>Agree</v>
      </c>
      <c r="E15" s="59"/>
      <c r="F15" s="60" t="s">
        <v>1901</v>
      </c>
      <c r="G15" s="17" t="s">
        <v>958</v>
      </c>
      <c r="H15" s="17" t="s">
        <v>258</v>
      </c>
      <c r="I15" s="9">
        <f t="shared" si="0"/>
        <v>1</v>
      </c>
      <c r="J15" s="1">
        <v>1</v>
      </c>
      <c r="K15" s="1" t="str">
        <f t="shared" si="1"/>
        <v>NL;NL05;IGE5;1;1;</v>
      </c>
    </row>
    <row r="16" spans="1:11">
      <c r="A16" s="17" t="s">
        <v>736</v>
      </c>
      <c r="B16" s="12" t="str">
        <f>VLOOKUP(A16,LU_NeedsLon!$A$5:$D$29,LangNum,FALSE)</f>
        <v>My interests and ideas are not shared by others</v>
      </c>
      <c r="C16" s="2">
        <v>1</v>
      </c>
      <c r="D16" s="12" t="str">
        <f>VLOOKUP(C16,LU_NeedsLon!$A$53:$D$57,LangNum,FALSE)</f>
        <v>Agree</v>
      </c>
      <c r="E16" s="59"/>
      <c r="F16" s="60" t="s">
        <v>1901</v>
      </c>
      <c r="G16" s="17" t="s">
        <v>959</v>
      </c>
      <c r="H16" s="17" t="s">
        <v>259</v>
      </c>
      <c r="I16" s="9">
        <f t="shared" si="0"/>
        <v>-1</v>
      </c>
      <c r="J16" s="1">
        <v>-1</v>
      </c>
      <c r="K16" s="1" t="str">
        <f t="shared" si="1"/>
        <v>NL;NL06;IGE6;-1;-1;</v>
      </c>
    </row>
    <row r="17" spans="1:11" ht="28.8">
      <c r="A17" s="17" t="s">
        <v>737</v>
      </c>
      <c r="B17" s="12" t="str">
        <f>VLOOKUP(A17,LU_NeedsLon!$A$5:$D$29,LangNum,FALSE)</f>
        <v>I hardly have anyone to support me with minor questions or daily activities</v>
      </c>
      <c r="C17" s="2">
        <v>-2</v>
      </c>
      <c r="D17" s="12" t="str">
        <f>VLOOKUP(C17,LU_NeedsLon!$A$53:$D$57,LangNum,FALSE)</f>
        <v>Strongly disagree</v>
      </c>
      <c r="E17" s="59"/>
      <c r="F17" s="60" t="s">
        <v>1901</v>
      </c>
      <c r="G17" s="17" t="s">
        <v>960</v>
      </c>
      <c r="H17" s="17" t="s">
        <v>980</v>
      </c>
      <c r="I17" s="9">
        <f t="shared" si="0"/>
        <v>2</v>
      </c>
      <c r="J17" s="1">
        <v>-1</v>
      </c>
      <c r="K17" s="1" t="str">
        <f t="shared" si="1"/>
        <v>NL;NL07;IGE7;2;-1;</v>
      </c>
    </row>
    <row r="18" spans="1:11">
      <c r="A18" s="17" t="s">
        <v>738</v>
      </c>
      <c r="B18" s="12" t="str">
        <f>VLOOKUP(A18,LU_NeedsLon!$A$5:$D$29,LangNum,FALSE)</f>
        <v>I generally have enough energy to meet my family and friends</v>
      </c>
      <c r="C18" s="2">
        <v>1</v>
      </c>
      <c r="D18" s="12" t="str">
        <f>VLOOKUP(C18,LU_NeedsLon!$A$53:$D$57,LangNum,FALSE)</f>
        <v>Agree</v>
      </c>
      <c r="E18" s="59"/>
      <c r="F18" s="60" t="s">
        <v>1901</v>
      </c>
      <c r="G18" s="17" t="s">
        <v>961</v>
      </c>
      <c r="H18" s="17" t="s">
        <v>979</v>
      </c>
      <c r="I18" s="9">
        <f t="shared" si="0"/>
        <v>1</v>
      </c>
      <c r="J18" s="1">
        <v>1</v>
      </c>
      <c r="K18" s="1" t="str">
        <f t="shared" si="1"/>
        <v>NL;NL08;IGE8;1;1;</v>
      </c>
    </row>
    <row r="19" spans="1:11" ht="28.8">
      <c r="A19" s="17" t="s">
        <v>739</v>
      </c>
      <c r="B19" s="12" t="str">
        <f>VLOOKUP(A19,LU_NeedsLon!$A$5:$D$29,LangNum,FALSE)</f>
        <v>There are people around me with whom I can create things, who challenge me in my passions</v>
      </c>
      <c r="C19" s="2">
        <v>-1</v>
      </c>
      <c r="D19" s="12" t="str">
        <f>VLOOKUP(C19,LU_NeedsLon!$A$53:$D$57,LangNum,FALSE)</f>
        <v>Disagree</v>
      </c>
      <c r="E19" s="59"/>
      <c r="F19" s="60" t="s">
        <v>1901</v>
      </c>
      <c r="G19" s="17" t="s">
        <v>962</v>
      </c>
      <c r="H19" s="17" t="s">
        <v>261</v>
      </c>
      <c r="I19" s="9">
        <f t="shared" si="0"/>
        <v>-1</v>
      </c>
      <c r="J19" s="1">
        <v>1</v>
      </c>
      <c r="K19" s="1" t="str">
        <f t="shared" si="1"/>
        <v>NL;NL09;IGE9;-1;1;</v>
      </c>
    </row>
    <row r="20" spans="1:11" ht="28.8">
      <c r="A20" s="17" t="s">
        <v>740</v>
      </c>
      <c r="B20" s="12" t="str">
        <f>VLOOKUP(A20,LU_NeedsLon!$A$5:$D$29,LangNum,FALSE)</f>
        <v>I participate in local social life, in clubs, the community, or the neighborhood</v>
      </c>
      <c r="C20" s="2">
        <v>1</v>
      </c>
      <c r="D20" s="12" t="str">
        <f>VLOOKUP(C20,LU_NeedsLon!$A$53:$D$57,LangNum,FALSE)</f>
        <v>Agree</v>
      </c>
      <c r="E20" s="59"/>
      <c r="F20" s="60" t="s">
        <v>1901</v>
      </c>
      <c r="G20" s="17" t="s">
        <v>963</v>
      </c>
      <c r="H20" s="17" t="s">
        <v>256</v>
      </c>
      <c r="I20" s="9">
        <f t="shared" si="0"/>
        <v>1</v>
      </c>
      <c r="J20" s="1">
        <v>1</v>
      </c>
      <c r="K20" s="1" t="str">
        <f t="shared" si="1"/>
        <v>NL;NL10;IGE10;1;1;</v>
      </c>
    </row>
    <row r="21" spans="1:11">
      <c r="A21" s="17" t="s">
        <v>741</v>
      </c>
      <c r="B21" s="12" t="str">
        <f>VLOOKUP(A21,LU_NeedsLon!$A$5:$D$29,LangNum,FALSE)</f>
        <v>I am in a romantic relationship where I feel comfortable and seen</v>
      </c>
      <c r="C21" s="2">
        <v>-2</v>
      </c>
      <c r="D21" s="12" t="str">
        <f>VLOOKUP(C21,LU_NeedsLon!$A$53:$D$57,LangNum,FALSE)</f>
        <v>Strongly disagree</v>
      </c>
      <c r="E21" s="59"/>
      <c r="F21" s="60" t="s">
        <v>1901</v>
      </c>
      <c r="G21" s="17" t="s">
        <v>964</v>
      </c>
      <c r="H21" s="17" t="s">
        <v>255</v>
      </c>
      <c r="I21" s="9">
        <f t="shared" si="0"/>
        <v>-2</v>
      </c>
      <c r="J21" s="1">
        <v>1</v>
      </c>
      <c r="K21" s="1" t="str">
        <f t="shared" si="1"/>
        <v>NL;NL11;IGE11;-2;1;</v>
      </c>
    </row>
    <row r="22" spans="1:11" ht="28.8">
      <c r="A22" s="17" t="s">
        <v>742</v>
      </c>
      <c r="B22" s="12" t="str">
        <f>VLOOKUP(A22,LU_NeedsLon!$A$5:$D$29,LangNum,FALSE)</f>
        <v>I sometimes feel surrounded by strangers with whom I cannot connect</v>
      </c>
      <c r="C22" s="2">
        <v>1</v>
      </c>
      <c r="D22" s="12" t="str">
        <f>VLOOKUP(C22,LU_NeedsLon!$A$53:$D$57,LangNum,FALSE)</f>
        <v>Agree</v>
      </c>
      <c r="E22" s="59"/>
      <c r="F22" s="60" t="s">
        <v>1901</v>
      </c>
      <c r="G22" s="17" t="s">
        <v>965</v>
      </c>
      <c r="H22" s="17" t="s">
        <v>256</v>
      </c>
      <c r="I22" s="9">
        <f t="shared" si="0"/>
        <v>-1</v>
      </c>
      <c r="J22" s="1">
        <v>-1</v>
      </c>
      <c r="K22" s="1" t="str">
        <f t="shared" si="1"/>
        <v>NL;NL12;IGE12;-1;-1;</v>
      </c>
    </row>
    <row r="23" spans="1:11" ht="28.8">
      <c r="A23" s="17" t="s">
        <v>743</v>
      </c>
      <c r="B23" s="12" t="str">
        <f>VLOOKUP(A23,LU_NeedsLon!$A$5:$D$29,LangNum,FALSE)</f>
        <v>There are people who challenge and support me in my personal development</v>
      </c>
      <c r="C23" s="2">
        <v>0</v>
      </c>
      <c r="D23" s="12" t="str">
        <f>VLOOKUP(C23,LU_NeedsLon!$A$53:$D$57,LangNum,FALSE)</f>
        <v>Neither agree nor disagree</v>
      </c>
      <c r="E23" s="59"/>
      <c r="F23" s="60" t="s">
        <v>1901</v>
      </c>
      <c r="G23" s="17" t="s">
        <v>966</v>
      </c>
      <c r="H23" s="17" t="s">
        <v>261</v>
      </c>
      <c r="I23" s="9">
        <f t="shared" si="0"/>
        <v>0</v>
      </c>
      <c r="J23" s="1">
        <v>1</v>
      </c>
      <c r="K23" s="1" t="str">
        <f t="shared" si="1"/>
        <v>NL;NL13;IGE13;0;1;</v>
      </c>
    </row>
    <row r="24" spans="1:11">
      <c r="A24" s="17" t="s">
        <v>744</v>
      </c>
      <c r="B24" s="12" t="str">
        <f>VLOOKUP(A24,LU_NeedsLon!$A$5:$D$29,LangNum,FALSE)</f>
        <v>I feel isolated or ignored by my surroundings</v>
      </c>
      <c r="C24" s="2">
        <v>-1</v>
      </c>
      <c r="D24" s="12" t="str">
        <f>VLOOKUP(C24,LU_NeedsLon!$A$53:$D$57,LangNum,FALSE)</f>
        <v>Disagree</v>
      </c>
      <c r="E24" s="59"/>
      <c r="F24" s="60" t="s">
        <v>1901</v>
      </c>
      <c r="G24" s="17" t="s">
        <v>967</v>
      </c>
      <c r="H24" s="17" t="s">
        <v>256</v>
      </c>
      <c r="I24" s="9">
        <f t="shared" si="0"/>
        <v>1</v>
      </c>
      <c r="J24" s="1">
        <v>-1</v>
      </c>
      <c r="K24" s="1" t="str">
        <f t="shared" si="1"/>
        <v>NL;NL14;IGE14;1;-1;</v>
      </c>
    </row>
    <row r="25" spans="1:11" ht="28.8">
      <c r="A25" s="17" t="s">
        <v>745</v>
      </c>
      <c r="B25" s="12" t="str">
        <f>VLOOKUP(A25,LU_NeedsLon!$A$5:$D$29,LangNum,FALSE)</f>
        <v>There are people who like me and show it, for example, through a hug or other gestures</v>
      </c>
      <c r="C25" s="2">
        <v>1</v>
      </c>
      <c r="D25" s="12" t="str">
        <f>VLOOKUP(C25,LU_NeedsLon!$A$53:$D$57,LangNum,FALSE)</f>
        <v>Agree</v>
      </c>
      <c r="E25" s="59"/>
      <c r="F25" s="60" t="s">
        <v>1901</v>
      </c>
      <c r="G25" s="17" t="s">
        <v>968</v>
      </c>
      <c r="H25" s="17" t="s">
        <v>255</v>
      </c>
      <c r="I25" s="9">
        <f t="shared" si="0"/>
        <v>1</v>
      </c>
      <c r="J25" s="1">
        <v>1</v>
      </c>
      <c r="K25" s="1" t="str">
        <f t="shared" si="1"/>
        <v>NL;NL15;IGE15;1;1;</v>
      </c>
    </row>
    <row r="26" spans="1:11">
      <c r="A26" s="17" t="s">
        <v>746</v>
      </c>
      <c r="B26" s="12" t="str">
        <f>VLOOKUP(A26,LU_NeedsLon!$A$5:$D$29,LangNum,FALSE)</f>
        <v>When push comes to shove, I know someone will support me</v>
      </c>
      <c r="C26" s="2">
        <v>0</v>
      </c>
      <c r="D26" s="12" t="str">
        <f>VLOOKUP(C26,LU_NeedsLon!$A$53:$D$57,LangNum,FALSE)</f>
        <v>Neither agree nor disagree</v>
      </c>
      <c r="E26" s="59"/>
      <c r="F26" s="60" t="s">
        <v>1901</v>
      </c>
      <c r="G26" s="17" t="s">
        <v>969</v>
      </c>
      <c r="H26" s="17" t="s">
        <v>981</v>
      </c>
      <c r="I26" s="9">
        <f t="shared" si="0"/>
        <v>0</v>
      </c>
      <c r="J26" s="1">
        <v>1</v>
      </c>
      <c r="K26" s="1" t="str">
        <f t="shared" si="1"/>
        <v>NL;NL16;IGE16;0;1;</v>
      </c>
    </row>
    <row r="27" spans="1:11">
      <c r="A27" s="17" t="s">
        <v>747</v>
      </c>
      <c r="B27" s="12" t="str">
        <f>VLOOKUP(A27,LU_NeedsLon!$A$5:$D$29,LangNum,FALSE)</f>
        <v>I believe my life and activities have meaning</v>
      </c>
      <c r="C27" s="2">
        <v>0</v>
      </c>
      <c r="D27" s="12" t="str">
        <f>VLOOKUP(C27,LU_NeedsLon!$A$53:$D$57,LangNum,FALSE)</f>
        <v>Neither agree nor disagree</v>
      </c>
      <c r="E27" s="59"/>
      <c r="F27" s="60" t="s">
        <v>1901</v>
      </c>
      <c r="G27" s="17" t="s">
        <v>970</v>
      </c>
      <c r="H27" s="17" t="s">
        <v>259</v>
      </c>
      <c r="I27" s="9">
        <f t="shared" si="0"/>
        <v>0</v>
      </c>
      <c r="J27" s="1">
        <v>1</v>
      </c>
      <c r="K27" s="1" t="str">
        <f t="shared" si="1"/>
        <v>NL;NL17;IGE17;0;1;</v>
      </c>
    </row>
    <row r="28" spans="1:11" ht="28.8">
      <c r="A28" s="17" t="s">
        <v>748</v>
      </c>
      <c r="B28" s="12" t="str">
        <f>VLOOKUP(A28,LU_NeedsLon!$A$5:$D$29,LangNum,FALSE)</f>
        <v>Despite my need for human connection, it is also important to me that my independence and privacy are respected</v>
      </c>
      <c r="C28" s="2">
        <v>0</v>
      </c>
      <c r="D28" s="12" t="str">
        <f>VLOOKUP(C28,LU_NeedsLon!$A$53:$D$57,LangNum,FALSE)</f>
        <v>Neither agree nor disagree</v>
      </c>
      <c r="E28" s="59"/>
      <c r="F28" s="60" t="s">
        <v>1901</v>
      </c>
      <c r="G28" s="17" t="s">
        <v>971</v>
      </c>
      <c r="H28" s="17" t="s">
        <v>262</v>
      </c>
      <c r="I28" s="9">
        <f t="shared" si="0"/>
        <v>0</v>
      </c>
      <c r="J28" s="1">
        <v>-1</v>
      </c>
      <c r="K28" s="1" t="str">
        <f t="shared" si="1"/>
        <v>NL;NL18;IGE18;0;-1;</v>
      </c>
    </row>
    <row r="29" spans="1:11">
      <c r="A29" s="17" t="s">
        <v>749</v>
      </c>
      <c r="B29" s="12" t="str">
        <f>VLOOKUP(A29,LU_NeedsLon!$A$5:$D$29,LangNum,FALSE)</f>
        <v>My social circle shares my values and cultural background</v>
      </c>
      <c r="C29" s="2">
        <v>0</v>
      </c>
      <c r="D29" s="12" t="str">
        <f>VLOOKUP(C29,LU_NeedsLon!$A$53:$D$57,LangNum,FALSE)</f>
        <v>Neither agree nor disagree</v>
      </c>
      <c r="E29" s="59"/>
      <c r="F29" s="60" t="s">
        <v>1901</v>
      </c>
      <c r="G29" s="17" t="s">
        <v>972</v>
      </c>
      <c r="H29" s="17" t="s">
        <v>258</v>
      </c>
      <c r="I29" s="9">
        <f t="shared" si="0"/>
        <v>0</v>
      </c>
      <c r="J29" s="1">
        <v>1</v>
      </c>
      <c r="K29" s="1" t="str">
        <f t="shared" si="1"/>
        <v>NL;NL19;IGE19;0;1;</v>
      </c>
    </row>
    <row r="30" spans="1:11" customFormat="1">
      <c r="E30" s="55"/>
    </row>
    <row r="31" spans="1:11" customFormat="1">
      <c r="B31" s="3" t="str">
        <f>VLOOKUP("Answer",LU_NeedsLon!$A$2:$C$35,LangNum,FALSE)</f>
        <v>Answer</v>
      </c>
      <c r="C31" s="26" t="s">
        <v>996</v>
      </c>
      <c r="E31" s="55"/>
    </row>
    <row r="32" spans="1:11" customFormat="1">
      <c r="A32" s="1" t="s">
        <v>953</v>
      </c>
      <c r="B32" s="3" t="str">
        <f>VLOOKUP("Question",LU_NeedsLon!$A$2:$C$35,LangNum,FALSE)</f>
        <v>Question</v>
      </c>
      <c r="C32" s="3" t="str">
        <f>VLOOKUP("Answer",LU_NeedsLon!$A$2:$C$35,LangNum,FALSE)</f>
        <v>Answer</v>
      </c>
      <c r="E32" s="55"/>
    </row>
    <row r="33" spans="1:11">
      <c r="A33" s="17" t="s">
        <v>750</v>
      </c>
      <c r="B33" s="12" t="str">
        <f>VLOOKUP(A33,LU_NeedsLon!$A$5:$D$29,LangNum,FALSE)</f>
        <v>I experience a general sense of emptiness</v>
      </c>
      <c r="C33" s="2">
        <v>-2</v>
      </c>
      <c r="D33" s="12" t="str">
        <f>VLOOKUP(C33,LU_NeedsLon!$A$53:$D$57,LangNum,FALSE)</f>
        <v>Strongly disagree</v>
      </c>
      <c r="E33" s="59"/>
      <c r="F33" s="60" t="s">
        <v>1901</v>
      </c>
      <c r="G33" s="17" t="s">
        <v>973</v>
      </c>
      <c r="H33" s="17"/>
      <c r="I33" s="9">
        <f t="shared" ref="I33:I38" si="2">C33*J33</f>
        <v>2</v>
      </c>
      <c r="J33" s="1">
        <v>-1</v>
      </c>
      <c r="K33" s="1" t="str">
        <f t="shared" ref="K33:K38" si="3">F33&amp;";"&amp;A33&amp;";"&amp;G33&amp;";"&amp;I33&amp;";"&amp;J33&amp;";"</f>
        <v>NL;NL20;DeJong1;2;-1;</v>
      </c>
    </row>
    <row r="34" spans="1:11">
      <c r="A34" s="17" t="s">
        <v>751</v>
      </c>
      <c r="B34" s="12" t="str">
        <f>VLOOKUP(A34,LU_NeedsLon!$A$5:$D$29,LangNum,FALSE)</f>
        <v>I miss having people around me</v>
      </c>
      <c r="C34" s="2">
        <v>0</v>
      </c>
      <c r="D34" s="12" t="str">
        <f>VLOOKUP(C34,LU_NeedsLon!$A$53:$D$57,LangNum,FALSE)</f>
        <v>Neither agree nor disagree</v>
      </c>
      <c r="E34" s="59"/>
      <c r="F34" s="60" t="s">
        <v>1901</v>
      </c>
      <c r="G34" s="17" t="s">
        <v>974</v>
      </c>
      <c r="H34" s="17"/>
      <c r="I34" s="9">
        <f t="shared" si="2"/>
        <v>0</v>
      </c>
      <c r="J34" s="1">
        <v>-1</v>
      </c>
      <c r="K34" s="1" t="str">
        <f t="shared" si="3"/>
        <v>NL;NL21;DeJong2;0;-1;</v>
      </c>
    </row>
    <row r="35" spans="1:11">
      <c r="A35" s="17" t="s">
        <v>752</v>
      </c>
      <c r="B35" s="12" t="str">
        <f>VLOOKUP(A35,LU_NeedsLon!$A$5:$D$29,LangNum,FALSE)</f>
        <v>I often feel rejected</v>
      </c>
      <c r="C35" s="2">
        <v>0</v>
      </c>
      <c r="D35" s="12" t="str">
        <f>VLOOKUP(C35,LU_NeedsLon!$A$53:$D$57,LangNum,FALSE)</f>
        <v>Neither agree nor disagree</v>
      </c>
      <c r="E35" s="59"/>
      <c r="F35" s="60" t="s">
        <v>1901</v>
      </c>
      <c r="G35" s="17" t="s">
        <v>975</v>
      </c>
      <c r="H35" s="17"/>
      <c r="I35" s="9">
        <f t="shared" si="2"/>
        <v>0</v>
      </c>
      <c r="J35" s="1">
        <v>-1</v>
      </c>
      <c r="K35" s="1" t="str">
        <f t="shared" si="3"/>
        <v>NL;NL22;DeJong3;0;-1;</v>
      </c>
    </row>
    <row r="36" spans="1:11">
      <c r="A36" s="17" t="s">
        <v>753</v>
      </c>
      <c r="B36" s="12" t="str">
        <f>VLOOKUP(A36,LU_NeedsLon!$A$5:$D$29,LangNum,FALSE)</f>
        <v>There are plenty of people I can rely on when I have problems</v>
      </c>
      <c r="C36" s="2">
        <v>0</v>
      </c>
      <c r="D36" s="12" t="str">
        <f>VLOOKUP(C36,LU_NeedsLon!$A$53:$D$57,LangNum,FALSE)</f>
        <v>Neither agree nor disagree</v>
      </c>
      <c r="E36" s="59"/>
      <c r="F36" s="60" t="s">
        <v>1901</v>
      </c>
      <c r="G36" s="17" t="s">
        <v>976</v>
      </c>
      <c r="H36" s="17"/>
      <c r="I36" s="9">
        <f t="shared" si="2"/>
        <v>0</v>
      </c>
      <c r="J36" s="1">
        <v>1</v>
      </c>
      <c r="K36" s="1" t="str">
        <f t="shared" si="3"/>
        <v>NL;NL23;DeJong4;0;1;</v>
      </c>
    </row>
    <row r="37" spans="1:11">
      <c r="A37" s="17" t="s">
        <v>754</v>
      </c>
      <c r="B37" s="12" t="str">
        <f>VLOOKUP(A37,LU_NeedsLon!$A$5:$D$29,LangNum,FALSE)</f>
        <v>There are many people I can trust completely</v>
      </c>
      <c r="C37" s="2">
        <v>0</v>
      </c>
      <c r="D37" s="12" t="str">
        <f>VLOOKUP(C37,LU_NeedsLon!$A$53:$D$57,LangNum,FALSE)</f>
        <v>Neither agree nor disagree</v>
      </c>
      <c r="E37" s="59"/>
      <c r="F37" s="60" t="s">
        <v>1901</v>
      </c>
      <c r="G37" s="17" t="s">
        <v>977</v>
      </c>
      <c r="H37" s="17"/>
      <c r="I37" s="9">
        <f t="shared" si="2"/>
        <v>0</v>
      </c>
      <c r="J37" s="1">
        <v>1</v>
      </c>
      <c r="K37" s="1" t="str">
        <f t="shared" si="3"/>
        <v>NL;NL24;DeJong5;0;1;</v>
      </c>
    </row>
    <row r="38" spans="1:11">
      <c r="A38" s="17" t="s">
        <v>755</v>
      </c>
      <c r="B38" s="12" t="str">
        <f>VLOOKUP(A38,LU_NeedsLon!$A$5:$D$29,LangNum,FALSE)</f>
        <v>There are enough people I feel close to</v>
      </c>
      <c r="C38" s="2">
        <v>0</v>
      </c>
      <c r="D38" s="12" t="str">
        <f>VLOOKUP(C38,LU_NeedsLon!$A$53:$D$57,LangNum,FALSE)</f>
        <v>Neither agree nor disagree</v>
      </c>
      <c r="E38" s="59"/>
      <c r="F38" s="60" t="s">
        <v>1901</v>
      </c>
      <c r="G38" s="17" t="s">
        <v>978</v>
      </c>
      <c r="H38" s="17"/>
      <c r="I38" s="9">
        <f t="shared" si="2"/>
        <v>0</v>
      </c>
      <c r="J38" s="1">
        <v>1</v>
      </c>
      <c r="K38" s="1" t="str">
        <f t="shared" si="3"/>
        <v>NL;NL25;DeJong6;0;1;</v>
      </c>
    </row>
    <row r="40" spans="1:11">
      <c r="B40" s="3" t="str">
        <f>VLOOKUP("Answer",LU_NeedsLon!$A$2:$C$35,LangNum,FALSE)</f>
        <v>Answer</v>
      </c>
      <c r="C40" s="26" t="s">
        <v>997</v>
      </c>
    </row>
    <row r="41" spans="1:11">
      <c r="B41" s="3" t="s">
        <v>984</v>
      </c>
    </row>
    <row r="42" spans="1:11">
      <c r="A42" s="17" t="s">
        <v>979</v>
      </c>
    </row>
    <row r="43" spans="1:11">
      <c r="A43" s="17" t="s">
        <v>981</v>
      </c>
      <c r="B43" s="12" t="str">
        <f>VLOOKUP(A43,LU_NeedsLon!$A$5:$D$50,LangNum,FALSE)</f>
        <v>To be supported in my daily life by others close to me.</v>
      </c>
      <c r="C43" s="2">
        <v>0</v>
      </c>
      <c r="D43" s="12" t="str">
        <f>VLOOKUP(C43,LU_NeedsLon!$A$62:$D$65,LangNum,FALSE)</f>
        <v>Not important at all</v>
      </c>
      <c r="E43" s="59"/>
      <c r="F43" s="60" t="s">
        <v>1901</v>
      </c>
      <c r="G43" s="17" t="s">
        <v>1004</v>
      </c>
      <c r="H43" s="17" t="s">
        <v>981</v>
      </c>
      <c r="I43" s="9">
        <f t="shared" ref="I43:I51" si="4">C43*J43</f>
        <v>0</v>
      </c>
      <c r="J43" s="1">
        <v>1</v>
      </c>
      <c r="K43" s="1" t="str">
        <f t="shared" ref="K43:K51" si="5">F43&amp;";"&amp;A43&amp;";"&amp;G43&amp;";"&amp;I43&amp;";"&amp;J43&amp;";"</f>
        <v>NL;Sub;IGEN1;0;1;</v>
      </c>
    </row>
    <row r="44" spans="1:11">
      <c r="A44" s="17" t="s">
        <v>260</v>
      </c>
      <c r="B44" s="12" t="str">
        <f>VLOOKUP(A44,LU_NeedsLon!$A$5:$D$50,LangNum,FALSE)</f>
        <v>To be able to support others close to me in their daily life</v>
      </c>
      <c r="C44" s="2">
        <v>1</v>
      </c>
      <c r="D44" s="12" t="str">
        <f>VLOOKUP(C44,LU_NeedsLon!$A$62:$D$65,LangNum,FALSE)</f>
        <v>A little important</v>
      </c>
      <c r="E44" s="59"/>
      <c r="F44" s="60" t="s">
        <v>1901</v>
      </c>
      <c r="G44" s="17" t="s">
        <v>1005</v>
      </c>
      <c r="H44" s="17" t="s">
        <v>260</v>
      </c>
      <c r="I44" s="9">
        <f t="shared" si="4"/>
        <v>1</v>
      </c>
      <c r="J44" s="1">
        <v>1</v>
      </c>
      <c r="K44" s="1" t="str">
        <f t="shared" si="5"/>
        <v>NL;Pro;IGEN2;1;1;</v>
      </c>
    </row>
    <row r="45" spans="1:11">
      <c r="A45" s="17" t="s">
        <v>255</v>
      </c>
      <c r="B45" s="12" t="str">
        <f>VLOOKUP(A45,LU_NeedsLon!$A$5:$D$50,LangNum,FALSE)</f>
        <v xml:space="preserve">To be shown affection by others close to me </v>
      </c>
      <c r="C45" s="2">
        <v>1</v>
      </c>
      <c r="D45" s="12" t="str">
        <f>VLOOKUP(C45,LU_NeedsLon!$A$62:$D$65,LangNum,FALSE)</f>
        <v>A little important</v>
      </c>
      <c r="E45" s="59"/>
      <c r="F45" s="60" t="s">
        <v>1901</v>
      </c>
      <c r="G45" s="17" t="s">
        <v>1006</v>
      </c>
      <c r="H45" s="17" t="s">
        <v>255</v>
      </c>
      <c r="I45" s="9">
        <f t="shared" si="4"/>
        <v>1</v>
      </c>
      <c r="J45" s="1">
        <v>1</v>
      </c>
      <c r="K45" s="1" t="str">
        <f t="shared" si="5"/>
        <v>NL;Aff;IGEN3;1;1;</v>
      </c>
    </row>
    <row r="46" spans="1:11">
      <c r="A46" s="17" t="s">
        <v>258</v>
      </c>
      <c r="B46" s="12" t="str">
        <f>VLOOKUP(A46,LU_NeedsLon!$A$5:$D$50,LangNum,FALSE)</f>
        <v>To be understood by others close to me.</v>
      </c>
      <c r="C46" s="2">
        <v>1</v>
      </c>
      <c r="D46" s="12" t="str">
        <f>VLOOKUP(C46,LU_NeedsLon!$A$62:$D$65,LangNum,FALSE)</f>
        <v>A little important</v>
      </c>
      <c r="E46" s="59"/>
      <c r="F46" s="60" t="s">
        <v>1901</v>
      </c>
      <c r="G46" s="17" t="s">
        <v>1007</v>
      </c>
      <c r="H46" s="17" t="s">
        <v>258</v>
      </c>
      <c r="I46" s="9">
        <f t="shared" si="4"/>
        <v>1</v>
      </c>
      <c r="J46" s="1">
        <v>1</v>
      </c>
      <c r="K46" s="1" t="str">
        <f t="shared" si="5"/>
        <v>NL;Und;IGEN4;1;1;</v>
      </c>
    </row>
    <row r="47" spans="1:11">
      <c r="A47" s="17" t="s">
        <v>257</v>
      </c>
      <c r="B47" s="12" t="str">
        <f>VLOOKUP(A47,LU_NeedsLon!$A$5:$D$50,LangNum,FALSE)</f>
        <v>To be able to enjoy time socialising</v>
      </c>
      <c r="C47" s="2">
        <v>3</v>
      </c>
      <c r="D47" s="12" t="str">
        <f>VLOOKUP(C47,LU_NeedsLon!$A$62:$D$65,LangNum,FALSE)</f>
        <v>Very important</v>
      </c>
      <c r="E47" s="59"/>
      <c r="F47" s="60" t="s">
        <v>1901</v>
      </c>
      <c r="G47" s="17" t="s">
        <v>1008</v>
      </c>
      <c r="H47" s="17" t="s">
        <v>257</v>
      </c>
      <c r="I47" s="9">
        <f t="shared" si="4"/>
        <v>3</v>
      </c>
      <c r="J47" s="1">
        <v>1</v>
      </c>
      <c r="K47" s="1" t="str">
        <f t="shared" si="5"/>
        <v>NL;Lei;IGEN5;3;1;</v>
      </c>
    </row>
    <row r="48" spans="1:11">
      <c r="A48" s="17" t="s">
        <v>256</v>
      </c>
      <c r="B48" s="12" t="str">
        <f>VLOOKUP(A48,LU_NeedsLon!$A$5:$D$50,LangNum,FALSE)</f>
        <v>To participate in social life in the community and neighbourhood</v>
      </c>
      <c r="C48" s="2">
        <v>1</v>
      </c>
      <c r="D48" s="12" t="str">
        <f>VLOOKUP(C48,LU_NeedsLon!$A$62:$D$65,LangNum,FALSE)</f>
        <v>A little important</v>
      </c>
      <c r="E48" s="59"/>
      <c r="F48" s="60" t="s">
        <v>1901</v>
      </c>
      <c r="G48" s="17" t="s">
        <v>1009</v>
      </c>
      <c r="H48" s="17" t="s">
        <v>256</v>
      </c>
      <c r="I48" s="9">
        <f t="shared" si="4"/>
        <v>1</v>
      </c>
      <c r="J48" s="1">
        <v>1</v>
      </c>
      <c r="K48" s="1" t="str">
        <f t="shared" si="5"/>
        <v>NL;Par;IGEN6;1;1;</v>
      </c>
    </row>
    <row r="49" spans="1:11">
      <c r="A49" s="17" t="s">
        <v>261</v>
      </c>
      <c r="B49" s="12" t="str">
        <f>VLOOKUP(A49,LU_NeedsLon!$A$5:$D$50,LangNum,FALSE)</f>
        <v>To create things and collaborate with people close to me</v>
      </c>
      <c r="C49" s="2">
        <v>1</v>
      </c>
      <c r="D49" s="12" t="str">
        <f>VLOOKUP(C49,LU_NeedsLon!$A$62:$D$65,LangNum,FALSE)</f>
        <v>A little important</v>
      </c>
      <c r="E49" s="59"/>
      <c r="F49" s="60" t="s">
        <v>1901</v>
      </c>
      <c r="G49" s="17" t="s">
        <v>1010</v>
      </c>
      <c r="H49" s="17" t="s">
        <v>261</v>
      </c>
      <c r="I49" s="9">
        <f t="shared" si="4"/>
        <v>1</v>
      </c>
      <c r="J49" s="1">
        <v>1</v>
      </c>
      <c r="K49" s="1" t="str">
        <f t="shared" si="5"/>
        <v>NL;Cre;IGEN7;1;1;</v>
      </c>
    </row>
    <row r="50" spans="1:11">
      <c r="A50" s="17" t="s">
        <v>259</v>
      </c>
      <c r="B50" s="12" t="str">
        <f>VLOOKUP(A50,LU_NeedsLon!$A$5:$D$50,LangNum,FALSE)</f>
        <v>To develop in my personality and grow</v>
      </c>
      <c r="C50" s="2">
        <v>1</v>
      </c>
      <c r="D50" s="12" t="str">
        <f>VLOOKUP(C50,LU_NeedsLon!$A$62:$D$65,LangNum,FALSE)</f>
        <v>A little important</v>
      </c>
      <c r="E50" s="59"/>
      <c r="F50" s="60" t="s">
        <v>1901</v>
      </c>
      <c r="G50" s="17" t="s">
        <v>1011</v>
      </c>
      <c r="H50" s="17" t="s">
        <v>259</v>
      </c>
      <c r="I50" s="9">
        <f t="shared" si="4"/>
        <v>1</v>
      </c>
      <c r="J50" s="1">
        <v>1</v>
      </c>
      <c r="K50" s="1" t="str">
        <f t="shared" si="5"/>
        <v>NL;Ide;IGEN8;1;1;</v>
      </c>
    </row>
    <row r="51" spans="1:11">
      <c r="A51" s="17" t="s">
        <v>262</v>
      </c>
      <c r="B51" s="12" t="str">
        <f>VLOOKUP(A51,LU_NeedsLon!$A$5:$D$50,LangNum,FALSE)</f>
        <v>To have my privacy and independence respected</v>
      </c>
      <c r="C51" s="2">
        <v>1</v>
      </c>
      <c r="D51" s="12" t="str">
        <f>VLOOKUP(C51,LU_NeedsLon!$A$62:$D$65,LangNum,FALSE)</f>
        <v>A little important</v>
      </c>
      <c r="E51" s="59"/>
      <c r="F51" s="60" t="s">
        <v>1901</v>
      </c>
      <c r="G51" s="17" t="s">
        <v>1012</v>
      </c>
      <c r="H51" s="17" t="s">
        <v>262</v>
      </c>
      <c r="I51" s="9">
        <f t="shared" si="4"/>
        <v>1</v>
      </c>
      <c r="J51" s="1">
        <v>1</v>
      </c>
      <c r="K51" s="1" t="str">
        <f t="shared" si="5"/>
        <v>NL;Fre;IGEN9;1;1;</v>
      </c>
    </row>
  </sheetData>
  <sheetProtection sort="0" autoFilter="0" pivotTables="0"/>
  <phoneticPr fontId="2" type="noConversion"/>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CC86C68E-B1A5-4A3F-9857-02C24A2E70A5}">
          <x14:formula1>
            <xm:f>LU_NeedsLon!$A$53:$A$57</xm:f>
          </x14:formula1>
          <xm:sqref>C33:C38 C11:C30</xm:sqref>
        </x14:dataValidation>
        <x14:dataValidation type="list" allowBlank="1" showInputMessage="1" showErrorMessage="1" xr:uid="{850DB499-C827-409A-BCD0-52CDC332D061}">
          <x14:formula1>
            <xm:f>LU_NeedsLon!$A$62:$A$65</xm:f>
          </x14:formula1>
          <xm:sqref>C43:C51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60062-F79B-47B7-B6EC-7CC4BF114E3A}">
  <sheetPr codeName="Sheet5"/>
  <dimension ref="A3:AS120"/>
  <sheetViews>
    <sheetView topLeftCell="AH1" zoomScale="85" zoomScaleNormal="85" workbookViewId="0">
      <selection activeCell="AR20" sqref="AR20"/>
    </sheetView>
  </sheetViews>
  <sheetFormatPr defaultColWidth="8.88671875" defaultRowHeight="14.4"/>
  <cols>
    <col min="1" max="1" width="8.33203125" style="1" customWidth="1"/>
    <col min="2" max="4" width="24.88671875" style="1" customWidth="1"/>
    <col min="5" max="8" width="24.6640625" style="1" customWidth="1"/>
    <col min="9" max="10" width="14.109375" style="1" customWidth="1"/>
    <col min="11" max="12" width="24" style="1" customWidth="1"/>
    <col min="13" max="14" width="20.33203125" style="1" customWidth="1"/>
    <col min="15" max="16" width="23.33203125" style="1" customWidth="1"/>
    <col min="17" max="17" width="11.5546875" style="1" customWidth="1"/>
    <col min="18" max="18" width="22.5546875" style="1" customWidth="1"/>
    <col min="19" max="19" width="10.44140625" style="1" customWidth="1"/>
    <col min="20" max="20" width="20.88671875" style="1" customWidth="1"/>
    <col min="21" max="21" width="11.5546875" style="1" customWidth="1"/>
    <col min="22" max="22" width="20.6640625" style="1" customWidth="1"/>
    <col min="23" max="24" width="23.88671875" style="1" customWidth="1"/>
    <col min="25" max="26" width="22.44140625" style="1" customWidth="1"/>
    <col min="27" max="28" width="26.33203125" style="1" customWidth="1"/>
    <col min="29" max="29" width="8.88671875" style="1"/>
    <col min="30" max="30" width="8.88671875" style="58"/>
    <col min="31" max="31" width="8.88671875" style="1"/>
    <col min="32" max="45" width="8.88671875" style="1" customWidth="1"/>
    <col min="46" max="16384" width="8.88671875" style="1"/>
  </cols>
  <sheetData>
    <row r="3" spans="3:28">
      <c r="C3" s="3" t="str">
        <f>VLOOKUP("Type",LU_Com!$A$4:$C$18,LangNum,FALSE)</f>
        <v>Type</v>
      </c>
      <c r="E3" s="3" t="str">
        <f>VLOOKUP("Fit",LU_Com!$A$4:$C$18,LangNum,FALSE)</f>
        <v>Fit</v>
      </c>
      <c r="G3" s="3" t="str">
        <f>VLOOKUP("Belonging",LU_Com!$A$4:$C$18,LangNum,FALSE)</f>
        <v>Belonging</v>
      </c>
      <c r="I3" s="3" t="str">
        <f>VLOOKUP("OpenDoor",LU_Com!$A$4:$C$18,LangNum,FALSE)</f>
        <v>Open Door</v>
      </c>
      <c r="K3" s="3" t="str">
        <f>VLOOKUP("EncounterEngine",LU_Com!$A$4:$C$18,LangNum,FALSE)</f>
        <v>Encounter Engine</v>
      </c>
      <c r="M3" s="3" t="str">
        <f>VLOOKUP("Participation",LU_Com!$A$4:$C$18,LangNum,FALSE)</f>
        <v>Participation</v>
      </c>
      <c r="O3" s="3" t="str">
        <f>VLOOKUP("FairPlaceMixing",LU_Com!$A$4:$C$18,LangNum,FALSE)</f>
        <v>Fair Place &amp; Mixing</v>
      </c>
      <c r="Q3" s="3" t="str">
        <f>VLOOKUP("ThreeVisit",LU_Com!$A$4:$C$18,LangNum,FALSE)</f>
        <v>Three Visit</v>
      </c>
      <c r="S3" s="3" t="str">
        <f>VLOOKUP("Join",LU_Com!$A$4:$C$18,LangNum,FALSE)</f>
        <v>Join</v>
      </c>
      <c r="U3" s="3" t="str">
        <f>VLOOKUP("TimePart",LU_Com!$A$4:$C$18,LangNum,FALSE)</f>
        <v>Time Participation</v>
      </c>
      <c r="W3" s="3" t="str">
        <f>VLOOKUP("Authenticity",LU_Com!$A$4:$C$18,LangNum,FALSE)</f>
        <v>Authenticity</v>
      </c>
      <c r="Y3" s="3" t="str">
        <f>VLOOKUP("TenureScore",LU_Com!$A$4:$C$18,LangNum,FALSE)</f>
        <v>Tenure Score</v>
      </c>
      <c r="AA3" s="3" t="str">
        <f>VLOOKUP("FriendsBand",LU_Com!$A$4:$C$18,LangNum,FALSE)</f>
        <v>Friends Band</v>
      </c>
    </row>
    <row r="4" spans="3:28">
      <c r="C4" s="1" t="s">
        <v>835</v>
      </c>
      <c r="D4" s="11" t="str">
        <f>IF(ISBLANK(C4),"",VLOOKUP(C4,LU_Com!$A$22:$D$31,LangNum,FALSE))</f>
        <v>Company/Work</v>
      </c>
      <c r="E4" s="1">
        <v>0</v>
      </c>
      <c r="F4" s="11" t="str">
        <f>IF(ISBLANK(E4),"",VLOOKUP(E4,LU_Com!$A$37:$D$40,LangNum,FALSE))</f>
        <v>Not my people</v>
      </c>
      <c r="G4" s="1">
        <v>0</v>
      </c>
      <c r="H4" s="11" t="str">
        <f>IF(ISBLANK(G4),"",VLOOKUP(G4,LU_Com!$A$44:$D$47,LangNum,FALSE))</f>
        <v>Closed</v>
      </c>
      <c r="I4" s="1">
        <v>0</v>
      </c>
      <c r="J4" s="11" t="str">
        <f>IF(ISBLANK(I4),"",VLOOKUP(I4,LU_Com!$A$51:$D$54,LangNum,FALSE))</f>
        <v>Closed</v>
      </c>
      <c r="K4" s="1">
        <v>0</v>
      </c>
      <c r="L4" s="11" t="str">
        <f>IF(ISBLANK(K4),"",VLOOKUP(K4,LU_Com!$A$59:$D$62,LangNum,FALSE))</f>
        <v>Sporadic</v>
      </c>
      <c r="M4" s="1">
        <v>0</v>
      </c>
      <c r="N4" s="11" t="str">
        <f>IF(ISBLANK(M4),"",VLOOKUP(M4,LU_Com!$A$67:$D$70,LangNum,FALSE))</f>
        <v>None</v>
      </c>
      <c r="O4" s="1">
        <v>0</v>
      </c>
      <c r="P4" s="11" t="str">
        <f>IF(ISBLANK(O4),"",VLOOKUP(O4,LU_Com!$A$75:$D$78,LangNum,FALSE))</f>
        <v>Excluding</v>
      </c>
      <c r="Q4" s="1">
        <v>0</v>
      </c>
      <c r="R4" s="11" t="str">
        <f>IF(ISBLANK(Q4),"",VLOOKUP(Q4,LU_Com!$A$83:$D$86,LangNum,FALSE))</f>
        <v>Not started</v>
      </c>
      <c r="S4" s="1">
        <v>0</v>
      </c>
      <c r="T4" s="11" t="str">
        <f>IF(ISBLANK(S4),"",VLOOKUP(S4,LU_Com!$A$91:$D$94,LangNum,FALSE))</f>
        <v>Decline for now</v>
      </c>
      <c r="U4" s="1">
        <v>0</v>
      </c>
      <c r="V4" s="11" t="str">
        <f>IF(ISBLANK(U4),"",VLOOKUP(U4,LU_Com!$A$99:$D$102,LangNum,FALSE))</f>
        <v>None</v>
      </c>
      <c r="W4" s="1">
        <v>0</v>
      </c>
      <c r="X4" s="11" t="str">
        <f>IF(ISBLANK(W4),"",VLOOKUP(W4,LU_Com!$A$107:$D$110,LangNum,FALSE))</f>
        <v>Cautious</v>
      </c>
      <c r="Y4" s="1">
        <v>0</v>
      </c>
      <c r="Z4" s="11" t="str">
        <f>IF(ISBLANK(Y4),"",VLOOKUP(Y4,LU_Com!$A$115:$D$118,LangNum,FALSE))</f>
        <v>New</v>
      </c>
      <c r="AA4" s="1">
        <v>0</v>
      </c>
      <c r="AB4" s="11" t="str">
        <f>IF(ISBLANK(AA4),"",VLOOKUP(AA4,LU_Com!$A$123:$D$126,LangNum,FALSE))</f>
        <v>0 friends</v>
      </c>
    </row>
    <row r="5" spans="3:28" ht="28.8">
      <c r="C5" s="1" t="s">
        <v>836</v>
      </c>
      <c r="D5" s="11" t="str">
        <f>IF(ISBLANK(C5),"",VLOOKUP(C5,LU_Com!$A$22:$D$31,LangNum,FALSE))</f>
        <v>Sportsclub</v>
      </c>
      <c r="E5" s="1">
        <v>1</v>
      </c>
      <c r="F5" s="11" t="str">
        <f>IF(ISBLANK(E5),"",VLOOKUP(E5,LU_Com!$A$37:$D$40,LangNum,FALSE))</f>
        <v>Mixed</v>
      </c>
      <c r="G5" s="1">
        <v>1</v>
      </c>
      <c r="H5" s="11" t="str">
        <f>IF(ISBLANK(G5),"",VLOOKUP(G5,LU_Com!$A$44:$D$47,LangNum,FALSE))</f>
        <v>Patchy</v>
      </c>
      <c r="I5" s="1">
        <v>1</v>
      </c>
      <c r="J5" s="11" t="str">
        <f>IF(ISBLANK(I5),"",VLOOKUP(I5,LU_Com!$A$51:$D$54,LangNum,FALSE))</f>
        <v>Patchy</v>
      </c>
      <c r="K5" s="1">
        <v>1</v>
      </c>
      <c r="L5" s="11" t="str">
        <f>IF(ISBLANK(K5),"",VLOOKUP(K5,LU_Com!$A$59:$D$62,LangNum,FALSE))</f>
        <v>Some repeats</v>
      </c>
      <c r="M5" s="1">
        <v>1</v>
      </c>
      <c r="N5" s="11" t="str">
        <f>IF(ISBLANK(M5),"",VLOOKUP(M5,LU_Com!$A$67:$D$70,LangNum,FALSE))</f>
        <v>Casual Contributor</v>
      </c>
      <c r="O5" s="1">
        <v>1</v>
      </c>
      <c r="P5" s="11" t="str">
        <f>IF(ISBLANK(O5),"",VLOOKUP(O5,LU_Com!$A$75:$D$78,LangNum,FALSE))</f>
        <v>Uneven</v>
      </c>
      <c r="Q5" s="1">
        <v>1</v>
      </c>
      <c r="R5" s="11" t="str">
        <f>IF(ISBLANK(Q5),"",VLOOKUP(Q5,LU_Com!$A$83:$D$86,LangNum,FALSE))</f>
        <v>Sampling</v>
      </c>
      <c r="S5" s="1">
        <v>1</v>
      </c>
      <c r="T5" s="11" t="str">
        <f>IF(ISBLANK(S5),"",VLOOKUP(S5,LU_Com!$A$91:$D$94,LangNum,FALSE))</f>
        <v>Keep sampling</v>
      </c>
      <c r="U5" s="1">
        <v>1</v>
      </c>
      <c r="V5" s="11" t="str">
        <f>IF(ISBLANK(U5),"",VLOOKUP(U5,LU_Com!$A$99:$D$102,LangNum,FALSE))</f>
        <v>Occasional (monthly-ish)</v>
      </c>
      <c r="W5" s="1">
        <v>1</v>
      </c>
      <c r="X5" s="11" t="str">
        <f>IF(ISBLANK(W5),"",VLOOKUP(W5,LU_Com!$A$107:$D$110,LangNum,FALSE))</f>
        <v>Selective</v>
      </c>
      <c r="Y5" s="1">
        <v>1</v>
      </c>
      <c r="Z5" s="11" t="str">
        <f>IF(ISBLANK(Y5),"",VLOOKUP(Y5,LU_Com!$A$115:$D$118,LangNum,FALSE))</f>
        <v>Settling</v>
      </c>
      <c r="AA5" s="1">
        <v>1</v>
      </c>
      <c r="AB5" s="11" t="str">
        <f>IF(ISBLANK(AA5),"",VLOOKUP(AA5,LU_Com!$A$123:$D$126,LangNum,FALSE))</f>
        <v>1–2 friends</v>
      </c>
    </row>
    <row r="6" spans="3:28" ht="28.8">
      <c r="C6" s="1" t="s">
        <v>837</v>
      </c>
      <c r="D6" s="11" t="str">
        <f>IF(ISBLANK(C6),"",VLOOKUP(C6,LU_Com!$A$22:$D$31,LangNum,FALSE))</f>
        <v>Library</v>
      </c>
      <c r="E6" s="1">
        <v>2</v>
      </c>
      <c r="F6" s="11" t="str">
        <f>IF(ISBLANK(E6),"",VLOOKUP(E6,LU_Com!$A$37:$D$40,LangNum,FALSE))</f>
        <v>Good</v>
      </c>
      <c r="G6" s="1">
        <v>2</v>
      </c>
      <c r="H6" s="11" t="str">
        <f>IF(ISBLANK(G6),"",VLOOKUP(G6,LU_Com!$A$44:$D$47,LangNum,FALSE))</f>
        <v>Clear</v>
      </c>
      <c r="I6" s="1">
        <v>2</v>
      </c>
      <c r="J6" s="11" t="str">
        <f>IF(ISBLANK(I6),"",VLOOKUP(I6,LU_Com!$A$51:$D$54,LangNum,FALSE))</f>
        <v>Clear</v>
      </c>
      <c r="K6" s="1">
        <v>2</v>
      </c>
      <c r="L6" s="11" t="str">
        <f>IF(ISBLANK(K6),"",VLOOKUP(K6,LU_Com!$A$59:$D$62,LangNum,FALSE))</f>
        <v>Regular</v>
      </c>
      <c r="M6" s="1">
        <v>2</v>
      </c>
      <c r="N6" s="11" t="str">
        <f>IF(ISBLANK(M6),"",VLOOKUP(M6,LU_Com!$A$67:$D$70,LangNum,FALSE))</f>
        <v>Active Member</v>
      </c>
      <c r="O6" s="1">
        <v>2</v>
      </c>
      <c r="P6" s="11" t="str">
        <f>IF(ISBLANK(O6),"",VLOOKUP(O6,LU_Com!$A$75:$D$78,LangNum,FALSE))</f>
        <v>Fair&amp;open</v>
      </c>
      <c r="Q6" s="1">
        <v>2</v>
      </c>
      <c r="R6" s="11" t="str">
        <f>IF(ISBLANK(Q6),"",VLOOKUP(Q6,LU_Com!$A$83:$D$86,LangNum,FALSE))</f>
        <v>Nearly there</v>
      </c>
      <c r="S6" s="1">
        <v>2</v>
      </c>
      <c r="T6" s="11" t="str">
        <f>IF(ISBLANK(S6),"",VLOOKUP(S6,LU_Com!$A$91:$D$94,LangNum,FALSE))</f>
        <v>Light join (show up sometimes)</v>
      </c>
      <c r="U6" s="1">
        <v>2</v>
      </c>
      <c r="V6" s="11" t="str">
        <f>IF(ISBLANK(U6),"",VLOOKUP(U6,LU_Com!$A$99:$D$102,LangNum,FALSE))</f>
        <v>Regular (most months)</v>
      </c>
      <c r="W6" s="1">
        <v>2</v>
      </c>
      <c r="X6" s="11" t="str">
        <f>IF(ISBLANK(W6),"",VLOOKUP(W6,LU_Com!$A$107:$D$110,LangNum,FALSE))</f>
        <v>Mostly myself</v>
      </c>
      <c r="Y6" s="1">
        <v>2</v>
      </c>
      <c r="Z6" s="11" t="str">
        <f>IF(ISBLANK(Y6),"",VLOOKUP(Y6,LU_Com!$A$115:$D$118,LangNum,FALSE))</f>
        <v>Established</v>
      </c>
      <c r="AA6" s="1">
        <v>2</v>
      </c>
      <c r="AB6" s="11" t="str">
        <f>IF(ISBLANK(AA6),"",VLOOKUP(AA6,LU_Com!$A$123:$D$126,LangNum,FALSE))</f>
        <v>3–5 friends</v>
      </c>
    </row>
    <row r="7" spans="3:28" ht="28.8">
      <c r="C7" s="1" t="s">
        <v>838</v>
      </c>
      <c r="D7" s="11" t="str">
        <f>IF(ISBLANK(C7),"",VLOOKUP(C7,LU_Com!$A$22:$D$31,LangNum,FALSE))</f>
        <v>Pub</v>
      </c>
      <c r="E7" s="1">
        <v>3</v>
      </c>
      <c r="F7" s="11" t="str">
        <f>IF(ISBLANK(E7),"",VLOOKUP(E7,LU_Com!$A$37:$D$40,LangNum,FALSE))</f>
        <v>Strong</v>
      </c>
      <c r="G7" s="1">
        <v>3</v>
      </c>
      <c r="H7" s="11" t="str">
        <f>IF(ISBLANK(G7),"",VLOOKUP(G7,LU_Com!$A$44:$D$47,LangNum,FALSE))</f>
        <v>Warm&amp;Guided</v>
      </c>
      <c r="I7" s="1">
        <v>3</v>
      </c>
      <c r="J7" s="11" t="str">
        <f>IF(ISBLANK(I7),"",VLOOKUP(I7,LU_Com!$A$51:$D$54,LangNum,FALSE))</f>
        <v>Warm&amp;Guided</v>
      </c>
      <c r="K7" s="1">
        <v>3</v>
      </c>
      <c r="L7" s="11" t="str">
        <f>IF(ISBLANK(K7),"",VLOOKUP(K7,LU_Com!$A$59:$D$62,LangNum,FALSE))</f>
        <v>Many encounter opportunities</v>
      </c>
      <c r="M7" s="1">
        <v>3</v>
      </c>
      <c r="N7" s="11" t="str">
        <f>IF(ISBLANK(M7),"",VLOOKUP(M7,LU_Com!$A$67:$D$70,LangNum,FALSE))</f>
        <v>Core Shaper</v>
      </c>
      <c r="O7" s="1">
        <v>3</v>
      </c>
      <c r="P7" s="11" t="str">
        <f>IF(ISBLANK(O7),"",VLOOKUP(O7,LU_Com!$A$75:$D$78,LangNum,FALSE))</f>
        <v>Bridging mix</v>
      </c>
      <c r="Q7" s="1">
        <v>3</v>
      </c>
      <c r="R7" s="11" t="str">
        <f>IF(ISBLANK(Q7),"",VLOOKUP(Q7,LU_Com!$A$83:$D$86,LangNum,FALSE))</f>
        <v>Completed</v>
      </c>
      <c r="S7" s="1">
        <v>3</v>
      </c>
      <c r="T7" s="11" t="str">
        <f>IF(ISBLANK(S7),"",VLOOKUP(S7,LU_Com!$A$91:$D$94,LangNum,FALSE))</f>
        <v>Join (make a simple commitment)</v>
      </c>
      <c r="U7" s="1">
        <v>3</v>
      </c>
      <c r="V7" s="11" t="str">
        <f>IF(ISBLANK(U7),"",VLOOKUP(U7,LU_Com!$A$99:$D$102,LangNum,FALSE))</f>
        <v>Weekly rhythm</v>
      </c>
      <c r="W7" s="1">
        <v>3</v>
      </c>
      <c r="X7" s="11" t="str">
        <f>IF(ISBLANK(W7),"",VLOOKUP(W7,LU_Com!$A$107:$D$110,LangNum,FALSE))</f>
        <v>Fully myself</v>
      </c>
      <c r="Y7" s="1">
        <v>3</v>
      </c>
      <c r="Z7" s="11" t="str">
        <f>IF(ISBLANK(Y7),"",VLOOKUP(Y7,LU_Com!$A$115:$D$118,LangNum,FALSE))</f>
        <v>Anchor</v>
      </c>
      <c r="AA7" s="1">
        <v>3</v>
      </c>
      <c r="AB7" s="11" t="str">
        <f>IF(ISBLANK(AA7),"",VLOOKUP(AA7,LU_Com!$A$123:$D$126,LangNum,FALSE))</f>
        <v>6+ friends</v>
      </c>
    </row>
    <row r="8" spans="3:28">
      <c r="C8" s="1" t="s">
        <v>841</v>
      </c>
      <c r="D8" s="11" t="str">
        <f>IF(ISBLANK(C8),"",VLOOKUP(C8,LU_Com!$A$22:$D$31,LangNum,FALSE))</f>
        <v>Social Community</v>
      </c>
    </row>
    <row r="9" spans="3:28">
      <c r="C9" s="1" t="s">
        <v>842</v>
      </c>
      <c r="D9" s="11" t="str">
        <f>IF(ISBLANK(C9),"",VLOOKUP(C9,LU_Com!$A$22:$D$31,LangNum,FALSE))</f>
        <v>Charity</v>
      </c>
    </row>
    <row r="10" spans="3:28">
      <c r="C10" s="1" t="s">
        <v>843</v>
      </c>
      <c r="D10" s="11" t="str">
        <f>IF(ISBLANK(C10),"",VLOOKUP(C10,LU_Com!$A$22:$D$31,LangNum,FALSE))</f>
        <v>Religious Institution</v>
      </c>
    </row>
    <row r="11" spans="3:28">
      <c r="C11" s="1" t="s">
        <v>844</v>
      </c>
      <c r="D11" s="11">
        <f>IF(ISBLANK(C11),"",VLOOKUP(C11,LU_Com!$A$22:$D$31,LangNum,FALSE))</f>
        <v>0</v>
      </c>
    </row>
    <row r="12" spans="3:28">
      <c r="C12" s="1" t="s">
        <v>845</v>
      </c>
      <c r="D12" s="11">
        <f>IF(ISBLANK(C12),"",VLOOKUP(C12,LU_Com!$A$22:$D$31,LangNum,FALSE))</f>
        <v>0</v>
      </c>
    </row>
    <row r="13" spans="3:28">
      <c r="C13" s="1" t="s">
        <v>846</v>
      </c>
      <c r="D13" s="11">
        <f>IF(ISBLANK(C13),"",VLOOKUP(C13,LU_Com!$A$22:$D$31,LangNum,FALSE))</f>
        <v>0</v>
      </c>
    </row>
    <row r="20" spans="1:45">
      <c r="A20" s="3" t="str">
        <f>VLOOKUP("LocationID",LU_Com!$A$4:$C$18,LangNum,FALSE)</f>
        <v>LocationID</v>
      </c>
      <c r="B20" s="3" t="str">
        <f>VLOOKUP("PlaceName",LU_Com!$A$4:$C$18,LangNum,FALSE)</f>
        <v>Place Name</v>
      </c>
      <c r="C20" s="3" t="str">
        <f>VLOOKUP("Type",LU_Com!$A$4:$C$18,LangNum,FALSE)</f>
        <v>Type</v>
      </c>
      <c r="E20" s="3" t="str">
        <f>VLOOKUP("Fit",LU_Com!$A$4:$C$18,LangNum,FALSE)</f>
        <v>Fit</v>
      </c>
      <c r="G20" s="3" t="str">
        <f>VLOOKUP("Belonging",LU_Com!$A$4:$C$18,LangNum,FALSE)</f>
        <v>Belonging</v>
      </c>
      <c r="I20" s="3" t="str">
        <f>VLOOKUP("OpenDoor",LU_Com!$A$4:$C$18,LangNum,FALSE)</f>
        <v>Open Door</v>
      </c>
      <c r="K20" s="3" t="str">
        <f>VLOOKUP("EncounterEngine",LU_Com!$A$4:$C$18,LangNum,FALSE)</f>
        <v>Encounter Engine</v>
      </c>
      <c r="M20" s="3" t="str">
        <f>VLOOKUP("Participation",LU_Com!$A$4:$C$18,LangNum,FALSE)</f>
        <v>Participation</v>
      </c>
      <c r="O20" s="3" t="str">
        <f>VLOOKUP("FairPlaceMixing",LU_Com!$A$4:$C$18,LangNum,FALSE)</f>
        <v>Fair Place &amp; Mixing</v>
      </c>
      <c r="Q20" s="3" t="str">
        <f>VLOOKUP("ThreeVisit",LU_Com!$A$4:$C$18,LangNum,FALSE)</f>
        <v>Three Visit</v>
      </c>
      <c r="S20" s="3" t="str">
        <f>VLOOKUP("Join",LU_Com!$A$4:$C$18,LangNum,FALSE)</f>
        <v>Join</v>
      </c>
      <c r="U20" s="3" t="str">
        <f>VLOOKUP("TimePart",LU_Com!$A$4:$C$18,LangNum,FALSE)</f>
        <v>Time Participation</v>
      </c>
      <c r="W20" s="3" t="str">
        <f>VLOOKUP("Authenticity",LU_Com!$A$4:$C$18,LangNum,FALSE)</f>
        <v>Authenticity</v>
      </c>
      <c r="Y20" s="3" t="str">
        <f>VLOOKUP("TenureScore",LU_Com!$A$4:$C$18,LangNum,FALSE)</f>
        <v>Tenure Score</v>
      </c>
      <c r="AA20" s="3" t="str">
        <f>VLOOKUP("FriendsBand",LU_Com!$A$4:$C$18,LangNum,FALSE)</f>
        <v>Friends Band</v>
      </c>
      <c r="AE20" s="1" t="s">
        <v>1745</v>
      </c>
      <c r="AF20" s="1" t="s">
        <v>890</v>
      </c>
      <c r="AG20" s="1" t="s">
        <v>834</v>
      </c>
      <c r="AH20" s="1" t="s">
        <v>43</v>
      </c>
      <c r="AI20" s="1" t="s">
        <v>44</v>
      </c>
      <c r="AJ20" s="1" t="s">
        <v>45</v>
      </c>
      <c r="AK20" s="1" t="s">
        <v>46</v>
      </c>
      <c r="AL20" s="1" t="s">
        <v>47</v>
      </c>
      <c r="AM20" s="1" t="s">
        <v>48</v>
      </c>
      <c r="AN20" s="1" t="s">
        <v>49</v>
      </c>
      <c r="AO20" s="1" t="s">
        <v>50</v>
      </c>
      <c r="AP20" s="1" t="s">
        <v>408</v>
      </c>
      <c r="AQ20" s="1" t="s">
        <v>409</v>
      </c>
      <c r="AR20" s="1" t="s">
        <v>410</v>
      </c>
      <c r="AS20" s="1" t="str">
        <f>IF(OR(ISBLANK(AF20),AF20=""),"",AE20&amp;";"&amp;AF20&amp;";"&amp;AG20&amp;";"&amp;AH20&amp;";"&amp;AI20&amp;";"&amp;AJ20&amp;";"&amp;AK20&amp;";"&amp;AL20&amp;";"&amp;AM20&amp;";"&amp;AN20&amp;";"&amp;AO20&amp;";"&amp;AP20&amp;";"&amp;AQ20&amp;";"&amp;AR20&amp;";")</f>
        <v>SS;LocID;Type;Fit;OpenDoor;EncounterEngine;OwnershipPath;FairPlaceMixing;ThreeVisit;Join;TimePart;RoleTier;TenureScore;FriendsBand;</v>
      </c>
    </row>
    <row r="21" spans="1:45" ht="28.8">
      <c r="A21" s="6" t="s">
        <v>279</v>
      </c>
      <c r="B21" s="7" t="s">
        <v>406</v>
      </c>
      <c r="C21" s="19" t="s">
        <v>838</v>
      </c>
      <c r="D21" s="11" t="str">
        <f>IF(ISBLANK(C21),"",VLOOKUP(C21,LU_Com!$A$22:$D$31,LangNum,FALSE))</f>
        <v>Pub</v>
      </c>
      <c r="E21" s="2">
        <v>1</v>
      </c>
      <c r="F21" s="11" t="str">
        <f>IF(ISBLANK(E21),"",VLOOKUP(E21,LU_Com!$A$37:$D$40,LangNum,FALSE))</f>
        <v>Mixed</v>
      </c>
      <c r="G21" s="2">
        <v>0</v>
      </c>
      <c r="H21" s="11" t="str">
        <f>IF(ISBLANK(G21),"",VLOOKUP(G21,LU_Com!$A$44:$D$47,LangNum,FALSE))</f>
        <v>Closed</v>
      </c>
      <c r="I21" s="2">
        <v>0</v>
      </c>
      <c r="J21" s="11" t="str">
        <f>IF(ISBLANK(I21),"",VLOOKUP(I21,LU_Com!$A$51:$D$54,LangNum,FALSE))</f>
        <v>Closed</v>
      </c>
      <c r="K21" s="2">
        <v>2</v>
      </c>
      <c r="L21" s="11" t="str">
        <f>IF(ISBLANK(K21),"",VLOOKUP(K21,LU_Com!$A$59:$D$62,LangNum,FALSE))</f>
        <v>Regular</v>
      </c>
      <c r="M21" s="2">
        <v>1</v>
      </c>
      <c r="N21" s="11" t="str">
        <f>IF(ISBLANK(M21),"",VLOOKUP(M21,LU_Com!$A$67:$D$70,LangNum,FALSE))</f>
        <v>Casual Contributor</v>
      </c>
      <c r="O21" s="2">
        <v>1</v>
      </c>
      <c r="P21" s="11" t="str">
        <f>IF(ISBLANK(O21),"",VLOOKUP(O21,LU_Com!$A$75:$D$78,LangNum,FALSE))</f>
        <v>Uneven</v>
      </c>
      <c r="Q21" s="2">
        <v>1</v>
      </c>
      <c r="R21" s="11" t="str">
        <f>IF(ISBLANK(Q21),"",VLOOKUP(Q21,LU_Com!$A$83:$D$86,LangNum,FALSE))</f>
        <v>Sampling</v>
      </c>
      <c r="S21" s="2">
        <v>1</v>
      </c>
      <c r="T21" s="11" t="str">
        <f>IF(ISBLANK(S21),"",VLOOKUP(S21,LU_Com!$A$91:$D$94,LangNum,FALSE))</f>
        <v>Keep sampling</v>
      </c>
      <c r="U21" s="2">
        <v>1</v>
      </c>
      <c r="V21" s="11" t="str">
        <f>IF(ISBLANK(U21),"",VLOOKUP(U21,LU_Com!$A$99:$D$102,LangNum,FALSE))</f>
        <v>Occasional (monthly-ish)</v>
      </c>
      <c r="W21" s="2">
        <v>1</v>
      </c>
      <c r="X21" s="11" t="str">
        <f>IF(ISBLANK(W21),"",VLOOKUP(W21,LU_Com!$A$107:$D$110,LangNum,FALSE))</f>
        <v>Selective</v>
      </c>
      <c r="Y21" s="2">
        <v>2</v>
      </c>
      <c r="Z21" s="11" t="str">
        <f>IF(ISBLANK(Y21),"",VLOOKUP(Y21,LU_Com!$A$115:$D$118,LangNum,FALSE))</f>
        <v>Established</v>
      </c>
      <c r="AA21" s="2">
        <v>1</v>
      </c>
      <c r="AB21" s="11" t="str">
        <f>IF(ISBLANK(AA21),"",VLOOKUP(AA21,LU_Com!$A$123:$D$126,LangNum,FALSE))</f>
        <v>1–2 friends</v>
      </c>
      <c r="AE21" s="1" t="s">
        <v>2223</v>
      </c>
      <c r="AF21" s="6" t="str">
        <f>IF(ISBLANK(B21),"",A21)</f>
        <v>L001</v>
      </c>
      <c r="AG21" s="9" t="str">
        <f>IF(ISBLANK(C21),"",C21)</f>
        <v>TC04</v>
      </c>
      <c r="AH21" s="9">
        <f>IF(ISBLANK(E21),"",E21)</f>
        <v>1</v>
      </c>
      <c r="AI21" s="9">
        <f>IF(ISBLANK(I21),"",I21)</f>
        <v>0</v>
      </c>
      <c r="AJ21" s="9">
        <f>IF(ISBLANK(K21),"",K21)</f>
        <v>2</v>
      </c>
      <c r="AK21" s="9">
        <f>IF(ISBLANK(M21),"",M21)</f>
        <v>1</v>
      </c>
      <c r="AL21" s="9">
        <f>IF(ISBLANK(O21),"",O21)</f>
        <v>1</v>
      </c>
      <c r="AM21" s="9">
        <f>IF(ISBLANK(Q21),"",Q21)</f>
        <v>1</v>
      </c>
      <c r="AN21" s="9">
        <f>IF(ISBLANK(S21),"",S21)</f>
        <v>1</v>
      </c>
      <c r="AO21" s="9">
        <f>IF(ISBLANK(U21),"",U21)</f>
        <v>1</v>
      </c>
      <c r="AP21" s="9">
        <f>IF(ISBLANK(W21),"",W21)</f>
        <v>1</v>
      </c>
      <c r="AQ21" s="9">
        <f>IF(ISBLANK(Y21),"",Y21)</f>
        <v>2</v>
      </c>
      <c r="AR21" s="9">
        <f>IF(ISBLANK(AA21),"",AA21)</f>
        <v>1</v>
      </c>
      <c r="AS21" s="1" t="str">
        <f>IF(OR(ISBLANK(AF21),AF21=""),"",AE21&amp;";"&amp;AF21&amp;";"&amp;AG21&amp;";"&amp;AH21&amp;";"&amp;AI21&amp;";"&amp;AJ21&amp;";"&amp;AK21&amp;";"&amp;AL21&amp;";"&amp;AM21&amp;";"&amp;AN21&amp;";"&amp;AO21&amp;";"&amp;AP21&amp;";"&amp;AQ21&amp;";"&amp;AR21&amp;";")</f>
        <v>CO;L001;TC04;1;0;2;1;1;1;1;1;1;2;1;</v>
      </c>
    </row>
    <row r="22" spans="1:45" ht="28.8">
      <c r="A22" s="6" t="s">
        <v>280</v>
      </c>
      <c r="B22" s="7" t="s">
        <v>407</v>
      </c>
      <c r="C22" s="19" t="s">
        <v>836</v>
      </c>
      <c r="D22" s="11" t="str">
        <f>IF(ISBLANK(C22),"",VLOOKUP(C22,LU_Com!$A$22:$D$31,LangNum,FALSE))</f>
        <v>Sportsclub</v>
      </c>
      <c r="E22" s="2">
        <v>2</v>
      </c>
      <c r="F22" s="11" t="str">
        <f>IF(ISBLANK(E22),"",VLOOKUP(E22,LU_Com!$A$37:$D$40,LangNum,FALSE))</f>
        <v>Good</v>
      </c>
      <c r="G22" s="2">
        <v>1</v>
      </c>
      <c r="H22" s="11" t="str">
        <f>IF(ISBLANK(G22),"",VLOOKUP(G22,LU_Com!$A$44:$D$47,LangNum,FALSE))</f>
        <v>Patchy</v>
      </c>
      <c r="I22" s="2">
        <v>1</v>
      </c>
      <c r="J22" s="11" t="str">
        <f>IF(ISBLANK(I22),"",VLOOKUP(I22,LU_Com!$A$51:$D$54,LangNum,FALSE))</f>
        <v>Patchy</v>
      </c>
      <c r="K22" s="2">
        <v>1</v>
      </c>
      <c r="L22" s="11" t="str">
        <f>IF(ISBLANK(K22),"",VLOOKUP(K22,LU_Com!$A$59:$D$62,LangNum,FALSE))</f>
        <v>Some repeats</v>
      </c>
      <c r="M22" s="2">
        <v>2</v>
      </c>
      <c r="N22" s="11" t="str">
        <f>IF(ISBLANK(M22),"",VLOOKUP(M22,LU_Com!$A$67:$D$70,LangNum,FALSE))</f>
        <v>Active Member</v>
      </c>
      <c r="O22" s="2">
        <v>2</v>
      </c>
      <c r="P22" s="11" t="str">
        <f>IF(ISBLANK(O22),"",VLOOKUP(O22,LU_Com!$A$75:$D$78,LangNum,FALSE))</f>
        <v>Fair&amp;open</v>
      </c>
      <c r="Q22" s="2">
        <v>3</v>
      </c>
      <c r="R22" s="11" t="str">
        <f>IF(ISBLANK(Q22),"",VLOOKUP(Q22,LU_Com!$A$83:$D$86,LangNum,FALSE))</f>
        <v>Completed</v>
      </c>
      <c r="S22" s="2">
        <v>2</v>
      </c>
      <c r="T22" s="11" t="str">
        <f>IF(ISBLANK(S22),"",VLOOKUP(S22,LU_Com!$A$91:$D$94,LangNum,FALSE))</f>
        <v>Light join (show up sometimes)</v>
      </c>
      <c r="U22" s="2">
        <v>2</v>
      </c>
      <c r="V22" s="11" t="str">
        <f>IF(ISBLANK(U22),"",VLOOKUP(U22,LU_Com!$A$99:$D$102,LangNum,FALSE))</f>
        <v>Regular (most months)</v>
      </c>
      <c r="W22" s="2">
        <v>2</v>
      </c>
      <c r="X22" s="11" t="str">
        <f>IF(ISBLANK(W22),"",VLOOKUP(W22,LU_Com!$A$107:$D$110,LangNum,FALSE))</f>
        <v>Mostly myself</v>
      </c>
      <c r="Y22" s="2">
        <v>1</v>
      </c>
      <c r="Z22" s="11" t="str">
        <f>IF(ISBLANK(Y22),"",VLOOKUP(Y22,LU_Com!$A$115:$D$118,LangNum,FALSE))</f>
        <v>Settling</v>
      </c>
      <c r="AA22" s="2">
        <v>0</v>
      </c>
      <c r="AB22" s="11" t="str">
        <f>IF(ISBLANK(AA22),"",VLOOKUP(AA22,LU_Com!$A$123:$D$126,LangNum,FALSE))</f>
        <v>0 friends</v>
      </c>
      <c r="AE22" s="1" t="s">
        <v>2223</v>
      </c>
      <c r="AF22" s="6" t="str">
        <f t="shared" ref="AF22:AF85" si="0">IF(ISBLANK(B22),"",A22)</f>
        <v>L002</v>
      </c>
      <c r="AG22" s="9" t="str">
        <f t="shared" ref="AG22:AG85" si="1">IF(ISBLANK(C22),"",C22)</f>
        <v>TC02</v>
      </c>
      <c r="AH22" s="9">
        <f t="shared" ref="AH22:AH85" si="2">IF(ISBLANK(E22),"",E22)</f>
        <v>2</v>
      </c>
      <c r="AI22" s="9">
        <f t="shared" ref="AI22:AI85" si="3">IF(ISBLANK(I22),"",I22)</f>
        <v>1</v>
      </c>
      <c r="AJ22" s="9">
        <f t="shared" ref="AJ22:AJ85" si="4">IF(ISBLANK(K22),"",K22)</f>
        <v>1</v>
      </c>
      <c r="AK22" s="9">
        <f t="shared" ref="AK22:AK85" si="5">IF(ISBLANK(M22),"",M22)</f>
        <v>2</v>
      </c>
      <c r="AL22" s="9">
        <f t="shared" ref="AL22:AL85" si="6">IF(ISBLANK(O22),"",O22)</f>
        <v>2</v>
      </c>
      <c r="AM22" s="9">
        <f t="shared" ref="AM22:AM85" si="7">IF(ISBLANK(Q22),"",Q22)</f>
        <v>3</v>
      </c>
      <c r="AN22" s="9">
        <f t="shared" ref="AN22:AN85" si="8">IF(ISBLANK(S22),"",S22)</f>
        <v>2</v>
      </c>
      <c r="AO22" s="9">
        <f t="shared" ref="AO22:AO85" si="9">IF(ISBLANK(U22),"",U22)</f>
        <v>2</v>
      </c>
      <c r="AP22" s="9">
        <f t="shared" ref="AP22:AP85" si="10">IF(ISBLANK(W22),"",W22)</f>
        <v>2</v>
      </c>
      <c r="AQ22" s="9">
        <f t="shared" ref="AQ22:AQ85" si="11">IF(ISBLANK(Y22),"",Y22)</f>
        <v>1</v>
      </c>
      <c r="AR22" s="9">
        <f t="shared" ref="AR22:AR85" si="12">IF(ISBLANK(AA22),"",AA22)</f>
        <v>0</v>
      </c>
      <c r="AS22" s="1" t="str">
        <f t="shared" ref="AS22:AS85" si="13">IF(OR(ISBLANK(AF22),AF22=""),"",AE22&amp;";"&amp;AF22&amp;";"&amp;AG22&amp;";"&amp;AH22&amp;";"&amp;AI22&amp;";"&amp;AJ22&amp;";"&amp;AK22&amp;";"&amp;AL22&amp;";"&amp;AM22&amp;";"&amp;AN22&amp;";"&amp;AO22&amp;";"&amp;AP22&amp;";"&amp;AQ22&amp;";"&amp;AR22&amp;";")</f>
        <v>CO;L002;TC02;2;1;1;2;2;3;2;2;2;1;0;</v>
      </c>
    </row>
    <row r="23" spans="1:45">
      <c r="A23" s="6" t="s">
        <v>281</v>
      </c>
      <c r="B23" s="7"/>
      <c r="C23" s="19"/>
      <c r="D23" s="11" t="str">
        <f>IF(ISBLANK(C23),"",VLOOKUP(C23,LU_Com!$A$22:$D$31,LangNum,FALSE))</f>
        <v/>
      </c>
      <c r="E23" s="2"/>
      <c r="F23" s="11" t="str">
        <f>IF(ISBLANK(E23),"",VLOOKUP(E23,LU_Com!$A$37:$D$40,LangNum,FALSE))</f>
        <v/>
      </c>
      <c r="G23" s="2"/>
      <c r="H23" s="11" t="str">
        <f>IF(ISBLANK(G23),"",VLOOKUP(G23,LU_Com!$A$44:$D$47,LangNum,FALSE))</f>
        <v/>
      </c>
      <c r="I23" s="2"/>
      <c r="J23" s="11" t="str">
        <f>IF(ISBLANK(I23),"",VLOOKUP(I23,LU_Com!$A$51:$D$54,LangNum,FALSE))</f>
        <v/>
      </c>
      <c r="K23" s="2"/>
      <c r="L23" s="11" t="str">
        <f>IF(ISBLANK(K23),"",VLOOKUP(K23,LU_Com!$A$59:$D$62,LangNum,FALSE))</f>
        <v/>
      </c>
      <c r="M23" s="2"/>
      <c r="N23" s="11" t="str">
        <f>IF(ISBLANK(M23),"",VLOOKUP(M23,LU_Com!$A$67:$D$70,LangNum,FALSE))</f>
        <v/>
      </c>
      <c r="O23" s="2"/>
      <c r="P23" s="11" t="str">
        <f>IF(ISBLANK(O23),"",VLOOKUP(O23,LU_Com!$A$75:$D$78,LangNum,FALSE))</f>
        <v/>
      </c>
      <c r="Q23" s="2"/>
      <c r="R23" s="11" t="str">
        <f>IF(ISBLANK(Q23),"",VLOOKUP(Q23,LU_Com!$A$83:$D$86,LangNum,FALSE))</f>
        <v/>
      </c>
      <c r="S23" s="2"/>
      <c r="T23" s="11" t="str">
        <f>IF(ISBLANK(S23),"",VLOOKUP(S23,LU_Com!$A$91:$D$94,LangNum,FALSE))</f>
        <v/>
      </c>
      <c r="U23" s="2"/>
      <c r="V23" s="11" t="str">
        <f>IF(ISBLANK(U23),"",VLOOKUP(U23,LU_Com!$A$99:$D$102,LangNum,FALSE))</f>
        <v/>
      </c>
      <c r="W23" s="2"/>
      <c r="X23" s="11" t="str">
        <f>IF(ISBLANK(W23),"",VLOOKUP(W23,LU_Com!$A$107:$D$110,LangNum,FALSE))</f>
        <v/>
      </c>
      <c r="Y23" s="2"/>
      <c r="Z23" s="11" t="str">
        <f>IF(ISBLANK(Y23),"",VLOOKUP(Y23,LU_Com!$A$115:$D$118,LangNum,FALSE))</f>
        <v/>
      </c>
      <c r="AA23" s="2"/>
      <c r="AB23" s="11" t="str">
        <f>IF(ISBLANK(AA23),"",VLOOKUP(AA23,LU_Com!$A$123:$D$126,LangNum,FALSE))</f>
        <v/>
      </c>
      <c r="AE23" s="1" t="s">
        <v>2223</v>
      </c>
      <c r="AF23" s="6" t="str">
        <f t="shared" si="0"/>
        <v/>
      </c>
      <c r="AG23" s="9" t="str">
        <f t="shared" si="1"/>
        <v/>
      </c>
      <c r="AH23" s="9" t="str">
        <f t="shared" si="2"/>
        <v/>
      </c>
      <c r="AI23" s="9" t="str">
        <f t="shared" si="3"/>
        <v/>
      </c>
      <c r="AJ23" s="9" t="str">
        <f t="shared" si="4"/>
        <v/>
      </c>
      <c r="AK23" s="9" t="str">
        <f t="shared" si="5"/>
        <v/>
      </c>
      <c r="AL23" s="9" t="str">
        <f t="shared" si="6"/>
        <v/>
      </c>
      <c r="AM23" s="9" t="str">
        <f t="shared" si="7"/>
        <v/>
      </c>
      <c r="AN23" s="9" t="str">
        <f t="shared" si="8"/>
        <v/>
      </c>
      <c r="AO23" s="9" t="str">
        <f t="shared" si="9"/>
        <v/>
      </c>
      <c r="AP23" s="9" t="str">
        <f t="shared" si="10"/>
        <v/>
      </c>
      <c r="AQ23" s="9" t="str">
        <f t="shared" si="11"/>
        <v/>
      </c>
      <c r="AR23" s="9" t="str">
        <f t="shared" si="12"/>
        <v/>
      </c>
      <c r="AS23" s="1" t="str">
        <f t="shared" si="13"/>
        <v/>
      </c>
    </row>
    <row r="24" spans="1:45">
      <c r="A24" s="6" t="s">
        <v>282</v>
      </c>
      <c r="B24" s="7"/>
      <c r="C24" s="19"/>
      <c r="D24" s="11" t="str">
        <f>IF(ISBLANK(C24),"",VLOOKUP(C24,LU_Com!$A$22:$D$31,LangNum,FALSE))</f>
        <v/>
      </c>
      <c r="E24" s="2"/>
      <c r="F24" s="11" t="str">
        <f>IF(ISBLANK(E24),"",VLOOKUP(E24,LU_Com!$A$37:$D$40,LangNum,FALSE))</f>
        <v/>
      </c>
      <c r="G24" s="2"/>
      <c r="H24" s="11" t="str">
        <f>IF(ISBLANK(G24),"",VLOOKUP(G24,LU_Com!$A$44:$D$47,LangNum,FALSE))</f>
        <v/>
      </c>
      <c r="I24" s="2"/>
      <c r="J24" s="11" t="str">
        <f>IF(ISBLANK(I24),"",VLOOKUP(I24,LU_Com!$A$51:$D$54,LangNum,FALSE))</f>
        <v/>
      </c>
      <c r="K24" s="2"/>
      <c r="L24" s="11" t="str">
        <f>IF(ISBLANK(K24),"",VLOOKUP(K24,LU_Com!$A$59:$D$62,LangNum,FALSE))</f>
        <v/>
      </c>
      <c r="M24" s="2"/>
      <c r="N24" s="11" t="str">
        <f>IF(ISBLANK(M24),"",VLOOKUP(M24,LU_Com!$A$67:$D$70,LangNum,FALSE))</f>
        <v/>
      </c>
      <c r="O24" s="2"/>
      <c r="P24" s="11" t="str">
        <f>IF(ISBLANK(O24),"",VLOOKUP(O24,LU_Com!$A$75:$D$78,LangNum,FALSE))</f>
        <v/>
      </c>
      <c r="Q24" s="2"/>
      <c r="R24" s="11" t="str">
        <f>IF(ISBLANK(Q24),"",VLOOKUP(Q24,LU_Com!$A$83:$D$86,LangNum,FALSE))</f>
        <v/>
      </c>
      <c r="S24" s="2"/>
      <c r="T24" s="11" t="str">
        <f>IF(ISBLANK(S24),"",VLOOKUP(S24,LU_Com!$A$91:$D$94,LangNum,FALSE))</f>
        <v/>
      </c>
      <c r="U24" s="2"/>
      <c r="V24" s="11" t="str">
        <f>IF(ISBLANK(U24),"",VLOOKUP(U24,LU_Com!$A$99:$D$102,LangNum,FALSE))</f>
        <v/>
      </c>
      <c r="W24" s="2"/>
      <c r="X24" s="11" t="str">
        <f>IF(ISBLANK(W24),"",VLOOKUP(W24,LU_Com!$A$107:$D$110,LangNum,FALSE))</f>
        <v/>
      </c>
      <c r="Y24" s="2"/>
      <c r="Z24" s="11" t="str">
        <f>IF(ISBLANK(Y24),"",VLOOKUP(Y24,LU_Com!$A$115:$D$118,LangNum,FALSE))</f>
        <v/>
      </c>
      <c r="AA24" s="2"/>
      <c r="AB24" s="11" t="str">
        <f>IF(ISBLANK(AA24),"",VLOOKUP(AA24,LU_Com!$A$123:$D$126,LangNum,FALSE))</f>
        <v/>
      </c>
      <c r="AE24" s="1" t="s">
        <v>2223</v>
      </c>
      <c r="AF24" s="6" t="str">
        <f t="shared" si="0"/>
        <v/>
      </c>
      <c r="AG24" s="9" t="str">
        <f t="shared" si="1"/>
        <v/>
      </c>
      <c r="AH24" s="9" t="str">
        <f t="shared" si="2"/>
        <v/>
      </c>
      <c r="AI24" s="9" t="str">
        <f t="shared" si="3"/>
        <v/>
      </c>
      <c r="AJ24" s="9" t="str">
        <f t="shared" si="4"/>
        <v/>
      </c>
      <c r="AK24" s="9" t="str">
        <f t="shared" si="5"/>
        <v/>
      </c>
      <c r="AL24" s="9" t="str">
        <f t="shared" si="6"/>
        <v/>
      </c>
      <c r="AM24" s="9" t="str">
        <f t="shared" si="7"/>
        <v/>
      </c>
      <c r="AN24" s="9" t="str">
        <f t="shared" si="8"/>
        <v/>
      </c>
      <c r="AO24" s="9" t="str">
        <f t="shared" si="9"/>
        <v/>
      </c>
      <c r="AP24" s="9" t="str">
        <f t="shared" si="10"/>
        <v/>
      </c>
      <c r="AQ24" s="9" t="str">
        <f t="shared" si="11"/>
        <v/>
      </c>
      <c r="AR24" s="9" t="str">
        <f t="shared" si="12"/>
        <v/>
      </c>
      <c r="AS24" s="1" t="str">
        <f t="shared" si="13"/>
        <v/>
      </c>
    </row>
    <row r="25" spans="1:45">
      <c r="A25" s="6" t="s">
        <v>283</v>
      </c>
      <c r="B25" s="7"/>
      <c r="C25" s="19"/>
      <c r="D25" s="11" t="str">
        <f>IF(ISBLANK(C25),"",VLOOKUP(C25,LU_Com!$A$22:$D$31,LangNum,FALSE))</f>
        <v/>
      </c>
      <c r="E25" s="2"/>
      <c r="F25" s="11" t="str">
        <f>IF(ISBLANK(E25),"",VLOOKUP(E25,LU_Com!$A$37:$D$40,LangNum,FALSE))</f>
        <v/>
      </c>
      <c r="G25" s="2"/>
      <c r="H25" s="11" t="str">
        <f>IF(ISBLANK(G25),"",VLOOKUP(G25,LU_Com!$A$44:$D$47,LangNum,FALSE))</f>
        <v/>
      </c>
      <c r="I25" s="2"/>
      <c r="J25" s="11" t="str">
        <f>IF(ISBLANK(I25),"",VLOOKUP(I25,LU_Com!$A$51:$D$54,LangNum,FALSE))</f>
        <v/>
      </c>
      <c r="K25" s="2"/>
      <c r="L25" s="11" t="str">
        <f>IF(ISBLANK(K25),"",VLOOKUP(K25,LU_Com!$A$59:$D$62,LangNum,FALSE))</f>
        <v/>
      </c>
      <c r="M25" s="2"/>
      <c r="N25" s="11" t="str">
        <f>IF(ISBLANK(M25),"",VLOOKUP(M25,LU_Com!$A$67:$D$70,LangNum,FALSE))</f>
        <v/>
      </c>
      <c r="O25" s="2"/>
      <c r="P25" s="11" t="str">
        <f>IF(ISBLANK(O25),"",VLOOKUP(O25,LU_Com!$A$75:$D$78,LangNum,FALSE))</f>
        <v/>
      </c>
      <c r="Q25" s="2"/>
      <c r="R25" s="11" t="str">
        <f>IF(ISBLANK(Q25),"",VLOOKUP(Q25,LU_Com!$A$83:$D$86,LangNum,FALSE))</f>
        <v/>
      </c>
      <c r="S25" s="2"/>
      <c r="T25" s="11" t="str">
        <f>IF(ISBLANK(S25),"",VLOOKUP(S25,LU_Com!$A$91:$D$94,LangNum,FALSE))</f>
        <v/>
      </c>
      <c r="U25" s="2"/>
      <c r="V25" s="11" t="str">
        <f>IF(ISBLANK(U25),"",VLOOKUP(U25,LU_Com!$A$99:$D$102,LangNum,FALSE))</f>
        <v/>
      </c>
      <c r="W25" s="2"/>
      <c r="X25" s="11" t="str">
        <f>IF(ISBLANK(W25),"",VLOOKUP(W25,LU_Com!$A$107:$D$110,LangNum,FALSE))</f>
        <v/>
      </c>
      <c r="Y25" s="2"/>
      <c r="Z25" s="11" t="str">
        <f>IF(ISBLANK(Y25),"",VLOOKUP(Y25,LU_Com!$A$115:$D$118,LangNum,FALSE))</f>
        <v/>
      </c>
      <c r="AA25" s="2"/>
      <c r="AB25" s="11" t="str">
        <f>IF(ISBLANK(AA25),"",VLOOKUP(AA25,LU_Com!$A$123:$D$126,LangNum,FALSE))</f>
        <v/>
      </c>
      <c r="AE25" s="1" t="s">
        <v>2223</v>
      </c>
      <c r="AF25" s="6" t="str">
        <f t="shared" si="0"/>
        <v/>
      </c>
      <c r="AG25" s="9" t="str">
        <f t="shared" si="1"/>
        <v/>
      </c>
      <c r="AH25" s="9" t="str">
        <f t="shared" si="2"/>
        <v/>
      </c>
      <c r="AI25" s="9" t="str">
        <f t="shared" si="3"/>
        <v/>
      </c>
      <c r="AJ25" s="9" t="str">
        <f t="shared" si="4"/>
        <v/>
      </c>
      <c r="AK25" s="9" t="str">
        <f t="shared" si="5"/>
        <v/>
      </c>
      <c r="AL25" s="9" t="str">
        <f t="shared" si="6"/>
        <v/>
      </c>
      <c r="AM25" s="9" t="str">
        <f t="shared" si="7"/>
        <v/>
      </c>
      <c r="AN25" s="9" t="str">
        <f t="shared" si="8"/>
        <v/>
      </c>
      <c r="AO25" s="9" t="str">
        <f t="shared" si="9"/>
        <v/>
      </c>
      <c r="AP25" s="9" t="str">
        <f t="shared" si="10"/>
        <v/>
      </c>
      <c r="AQ25" s="9" t="str">
        <f t="shared" si="11"/>
        <v/>
      </c>
      <c r="AR25" s="9" t="str">
        <f t="shared" si="12"/>
        <v/>
      </c>
      <c r="AS25" s="1" t="str">
        <f t="shared" si="13"/>
        <v/>
      </c>
    </row>
    <row r="26" spans="1:45">
      <c r="A26" s="6" t="s">
        <v>284</v>
      </c>
      <c r="B26" s="7"/>
      <c r="C26" s="19"/>
      <c r="D26" s="11" t="str">
        <f>IF(ISBLANK(C26),"",VLOOKUP(C26,LU_Com!$A$22:$D$31,LangNum,FALSE))</f>
        <v/>
      </c>
      <c r="E26" s="2"/>
      <c r="F26" s="11" t="str">
        <f>IF(ISBLANK(E26),"",VLOOKUP(E26,LU_Com!$A$37:$D$40,LangNum,FALSE))</f>
        <v/>
      </c>
      <c r="G26" s="2"/>
      <c r="H26" s="11" t="str">
        <f>IF(ISBLANK(G26),"",VLOOKUP(G26,LU_Com!$A$44:$D$47,LangNum,FALSE))</f>
        <v/>
      </c>
      <c r="I26" s="2"/>
      <c r="J26" s="11" t="str">
        <f>IF(ISBLANK(I26),"",VLOOKUP(I26,LU_Com!$A$51:$D$54,LangNum,FALSE))</f>
        <v/>
      </c>
      <c r="K26" s="2"/>
      <c r="L26" s="11" t="str">
        <f>IF(ISBLANK(K26),"",VLOOKUP(K26,LU_Com!$A$59:$D$62,LangNum,FALSE))</f>
        <v/>
      </c>
      <c r="M26" s="2"/>
      <c r="N26" s="11" t="str">
        <f>IF(ISBLANK(M26),"",VLOOKUP(M26,LU_Com!$A$67:$D$70,LangNum,FALSE))</f>
        <v/>
      </c>
      <c r="O26" s="2"/>
      <c r="P26" s="11" t="str">
        <f>IF(ISBLANK(O26),"",VLOOKUP(O26,LU_Com!$A$75:$D$78,LangNum,FALSE))</f>
        <v/>
      </c>
      <c r="Q26" s="2"/>
      <c r="R26" s="11" t="str">
        <f>IF(ISBLANK(Q26),"",VLOOKUP(Q26,LU_Com!$A$83:$D$86,LangNum,FALSE))</f>
        <v/>
      </c>
      <c r="S26" s="2"/>
      <c r="T26" s="11" t="str">
        <f>IF(ISBLANK(S26),"",VLOOKUP(S26,LU_Com!$A$91:$D$94,LangNum,FALSE))</f>
        <v/>
      </c>
      <c r="U26" s="2"/>
      <c r="V26" s="11" t="str">
        <f>IF(ISBLANK(U26),"",VLOOKUP(U26,LU_Com!$A$99:$D$102,LangNum,FALSE))</f>
        <v/>
      </c>
      <c r="W26" s="2"/>
      <c r="X26" s="11" t="str">
        <f>IF(ISBLANK(W26),"",VLOOKUP(W26,LU_Com!$A$107:$D$110,LangNum,FALSE))</f>
        <v/>
      </c>
      <c r="Y26" s="2"/>
      <c r="Z26" s="11" t="str">
        <f>IF(ISBLANK(Y26),"",VLOOKUP(Y26,LU_Com!$A$115:$D$118,LangNum,FALSE))</f>
        <v/>
      </c>
      <c r="AA26" s="2"/>
      <c r="AB26" s="11" t="str">
        <f>IF(ISBLANK(AA26),"",VLOOKUP(AA26,LU_Com!$A$123:$D$126,LangNum,FALSE))</f>
        <v/>
      </c>
      <c r="AE26" s="1" t="s">
        <v>2223</v>
      </c>
      <c r="AF26" s="6" t="str">
        <f t="shared" si="0"/>
        <v/>
      </c>
      <c r="AG26" s="9" t="str">
        <f t="shared" si="1"/>
        <v/>
      </c>
      <c r="AH26" s="9" t="str">
        <f t="shared" si="2"/>
        <v/>
      </c>
      <c r="AI26" s="9" t="str">
        <f t="shared" si="3"/>
        <v/>
      </c>
      <c r="AJ26" s="9" t="str">
        <f t="shared" si="4"/>
        <v/>
      </c>
      <c r="AK26" s="9" t="str">
        <f t="shared" si="5"/>
        <v/>
      </c>
      <c r="AL26" s="9" t="str">
        <f t="shared" si="6"/>
        <v/>
      </c>
      <c r="AM26" s="9" t="str">
        <f t="shared" si="7"/>
        <v/>
      </c>
      <c r="AN26" s="9" t="str">
        <f t="shared" si="8"/>
        <v/>
      </c>
      <c r="AO26" s="9" t="str">
        <f t="shared" si="9"/>
        <v/>
      </c>
      <c r="AP26" s="9" t="str">
        <f t="shared" si="10"/>
        <v/>
      </c>
      <c r="AQ26" s="9" t="str">
        <f t="shared" si="11"/>
        <v/>
      </c>
      <c r="AR26" s="9" t="str">
        <f t="shared" si="12"/>
        <v/>
      </c>
      <c r="AS26" s="1" t="str">
        <f t="shared" si="13"/>
        <v/>
      </c>
    </row>
    <row r="27" spans="1:45">
      <c r="A27" s="6" t="s">
        <v>285</v>
      </c>
      <c r="B27" s="7"/>
      <c r="C27" s="19"/>
      <c r="D27" s="11" t="str">
        <f>IF(ISBLANK(C27),"",VLOOKUP(C27,LU_Com!$A$22:$D$31,LangNum,FALSE))</f>
        <v/>
      </c>
      <c r="E27" s="2"/>
      <c r="F27" s="11" t="str">
        <f>IF(ISBLANK(E27),"",VLOOKUP(E27,LU_Com!$A$37:$D$40,LangNum,FALSE))</f>
        <v/>
      </c>
      <c r="G27" s="2"/>
      <c r="H27" s="11" t="str">
        <f>IF(ISBLANK(G27),"",VLOOKUP(G27,LU_Com!$A$44:$D$47,LangNum,FALSE))</f>
        <v/>
      </c>
      <c r="I27" s="2"/>
      <c r="J27" s="11" t="str">
        <f>IF(ISBLANK(I27),"",VLOOKUP(I27,LU_Com!$A$51:$D$54,LangNum,FALSE))</f>
        <v/>
      </c>
      <c r="K27" s="2"/>
      <c r="L27" s="11" t="str">
        <f>IF(ISBLANK(K27),"",VLOOKUP(K27,LU_Com!$A$59:$D$62,LangNum,FALSE))</f>
        <v/>
      </c>
      <c r="M27" s="2"/>
      <c r="N27" s="11" t="str">
        <f>IF(ISBLANK(M27),"",VLOOKUP(M27,LU_Com!$A$67:$D$70,LangNum,FALSE))</f>
        <v/>
      </c>
      <c r="O27" s="2"/>
      <c r="P27" s="11" t="str">
        <f>IF(ISBLANK(O27),"",VLOOKUP(O27,LU_Com!$A$75:$D$78,LangNum,FALSE))</f>
        <v/>
      </c>
      <c r="Q27" s="2"/>
      <c r="R27" s="11" t="str">
        <f>IF(ISBLANK(Q27),"",VLOOKUP(Q27,LU_Com!$A$83:$D$86,LangNum,FALSE))</f>
        <v/>
      </c>
      <c r="S27" s="2"/>
      <c r="T27" s="11" t="str">
        <f>IF(ISBLANK(S27),"",VLOOKUP(S27,LU_Com!$A$91:$D$94,LangNum,FALSE))</f>
        <v/>
      </c>
      <c r="U27" s="2"/>
      <c r="V27" s="11" t="str">
        <f>IF(ISBLANK(U27),"",VLOOKUP(U27,LU_Com!$A$99:$D$102,LangNum,FALSE))</f>
        <v/>
      </c>
      <c r="W27" s="2"/>
      <c r="X27" s="11" t="str">
        <f>IF(ISBLANK(W27),"",VLOOKUP(W27,LU_Com!$A$107:$D$110,LangNum,FALSE))</f>
        <v/>
      </c>
      <c r="Y27" s="2"/>
      <c r="Z27" s="11" t="str">
        <f>IF(ISBLANK(Y27),"",VLOOKUP(Y27,LU_Com!$A$115:$D$118,LangNum,FALSE))</f>
        <v/>
      </c>
      <c r="AA27" s="2"/>
      <c r="AB27" s="11" t="str">
        <f>IF(ISBLANK(AA27),"",VLOOKUP(AA27,LU_Com!$A$123:$D$126,LangNum,FALSE))</f>
        <v/>
      </c>
      <c r="AE27" s="1" t="s">
        <v>2223</v>
      </c>
      <c r="AF27" s="6" t="str">
        <f t="shared" si="0"/>
        <v/>
      </c>
      <c r="AG27" s="9" t="str">
        <f t="shared" si="1"/>
        <v/>
      </c>
      <c r="AH27" s="9" t="str">
        <f t="shared" si="2"/>
        <v/>
      </c>
      <c r="AI27" s="9" t="str">
        <f t="shared" si="3"/>
        <v/>
      </c>
      <c r="AJ27" s="9" t="str">
        <f t="shared" si="4"/>
        <v/>
      </c>
      <c r="AK27" s="9" t="str">
        <f t="shared" si="5"/>
        <v/>
      </c>
      <c r="AL27" s="9" t="str">
        <f t="shared" si="6"/>
        <v/>
      </c>
      <c r="AM27" s="9" t="str">
        <f t="shared" si="7"/>
        <v/>
      </c>
      <c r="AN27" s="9" t="str">
        <f t="shared" si="8"/>
        <v/>
      </c>
      <c r="AO27" s="9" t="str">
        <f t="shared" si="9"/>
        <v/>
      </c>
      <c r="AP27" s="9" t="str">
        <f t="shared" si="10"/>
        <v/>
      </c>
      <c r="AQ27" s="9" t="str">
        <f t="shared" si="11"/>
        <v/>
      </c>
      <c r="AR27" s="9" t="str">
        <f t="shared" si="12"/>
        <v/>
      </c>
      <c r="AS27" s="1" t="str">
        <f t="shared" si="13"/>
        <v/>
      </c>
    </row>
    <row r="28" spans="1:45">
      <c r="A28" s="6" t="s">
        <v>286</v>
      </c>
      <c r="B28" s="7"/>
      <c r="C28" s="19"/>
      <c r="D28" s="11" t="str">
        <f>IF(ISBLANK(C28),"",VLOOKUP(C28,LU_Com!$A$22:$D$31,LangNum,FALSE))</f>
        <v/>
      </c>
      <c r="E28" s="2"/>
      <c r="F28" s="11" t="str">
        <f>IF(ISBLANK(E28),"",VLOOKUP(E28,LU_Com!$A$37:$D$40,LangNum,FALSE))</f>
        <v/>
      </c>
      <c r="G28" s="2"/>
      <c r="H28" s="11" t="str">
        <f>IF(ISBLANK(G28),"",VLOOKUP(G28,LU_Com!$A$44:$D$47,LangNum,FALSE))</f>
        <v/>
      </c>
      <c r="I28" s="2"/>
      <c r="J28" s="11" t="str">
        <f>IF(ISBLANK(I28),"",VLOOKUP(I28,LU_Com!$A$51:$D$54,LangNum,FALSE))</f>
        <v/>
      </c>
      <c r="K28" s="2"/>
      <c r="L28" s="11" t="str">
        <f>IF(ISBLANK(K28),"",VLOOKUP(K28,LU_Com!$A$59:$D$62,LangNum,FALSE))</f>
        <v/>
      </c>
      <c r="M28" s="2"/>
      <c r="N28" s="11" t="str">
        <f>IF(ISBLANK(M28),"",VLOOKUP(M28,LU_Com!$A$67:$D$70,LangNum,FALSE))</f>
        <v/>
      </c>
      <c r="O28" s="2"/>
      <c r="P28" s="11" t="str">
        <f>IF(ISBLANK(O28),"",VLOOKUP(O28,LU_Com!$A$75:$D$78,LangNum,FALSE))</f>
        <v/>
      </c>
      <c r="Q28" s="2"/>
      <c r="R28" s="11" t="str">
        <f>IF(ISBLANK(Q28),"",VLOOKUP(Q28,LU_Com!$A$83:$D$86,LangNum,FALSE))</f>
        <v/>
      </c>
      <c r="S28" s="2"/>
      <c r="T28" s="11" t="str">
        <f>IF(ISBLANK(S28),"",VLOOKUP(S28,LU_Com!$A$91:$D$94,LangNum,FALSE))</f>
        <v/>
      </c>
      <c r="U28" s="2"/>
      <c r="V28" s="11" t="str">
        <f>IF(ISBLANK(U28),"",VLOOKUP(U28,LU_Com!$A$99:$D$102,LangNum,FALSE))</f>
        <v/>
      </c>
      <c r="W28" s="2"/>
      <c r="X28" s="11" t="str">
        <f>IF(ISBLANK(W28),"",VLOOKUP(W28,LU_Com!$A$107:$D$110,LangNum,FALSE))</f>
        <v/>
      </c>
      <c r="Y28" s="2"/>
      <c r="Z28" s="11" t="str">
        <f>IF(ISBLANK(Y28),"",VLOOKUP(Y28,LU_Com!$A$115:$D$118,LangNum,FALSE))</f>
        <v/>
      </c>
      <c r="AA28" s="2"/>
      <c r="AB28" s="11" t="str">
        <f>IF(ISBLANK(AA28),"",VLOOKUP(AA28,LU_Com!$A$123:$D$126,LangNum,FALSE))</f>
        <v/>
      </c>
      <c r="AE28" s="1" t="s">
        <v>2223</v>
      </c>
      <c r="AF28" s="6" t="str">
        <f t="shared" si="0"/>
        <v/>
      </c>
      <c r="AG28" s="9" t="str">
        <f t="shared" si="1"/>
        <v/>
      </c>
      <c r="AH28" s="9" t="str">
        <f t="shared" si="2"/>
        <v/>
      </c>
      <c r="AI28" s="9" t="str">
        <f t="shared" si="3"/>
        <v/>
      </c>
      <c r="AJ28" s="9" t="str">
        <f t="shared" si="4"/>
        <v/>
      </c>
      <c r="AK28" s="9" t="str">
        <f t="shared" si="5"/>
        <v/>
      </c>
      <c r="AL28" s="9" t="str">
        <f t="shared" si="6"/>
        <v/>
      </c>
      <c r="AM28" s="9" t="str">
        <f t="shared" si="7"/>
        <v/>
      </c>
      <c r="AN28" s="9" t="str">
        <f t="shared" si="8"/>
        <v/>
      </c>
      <c r="AO28" s="9" t="str">
        <f t="shared" si="9"/>
        <v/>
      </c>
      <c r="AP28" s="9" t="str">
        <f t="shared" si="10"/>
        <v/>
      </c>
      <c r="AQ28" s="9" t="str">
        <f t="shared" si="11"/>
        <v/>
      </c>
      <c r="AR28" s="9" t="str">
        <f t="shared" si="12"/>
        <v/>
      </c>
      <c r="AS28" s="1" t="str">
        <f t="shared" si="13"/>
        <v/>
      </c>
    </row>
    <row r="29" spans="1:45">
      <c r="A29" s="6" t="s">
        <v>287</v>
      </c>
      <c r="B29" s="7"/>
      <c r="C29" s="19"/>
      <c r="D29" s="11" t="str">
        <f>IF(ISBLANK(C29),"",VLOOKUP(C29,LU_Com!$A$22:$D$31,LangNum,FALSE))</f>
        <v/>
      </c>
      <c r="E29" s="2"/>
      <c r="F29" s="11" t="str">
        <f>IF(ISBLANK(E29),"",VLOOKUP(E29,LU_Com!$A$37:$D$40,LangNum,FALSE))</f>
        <v/>
      </c>
      <c r="G29" s="2"/>
      <c r="H29" s="11" t="str">
        <f>IF(ISBLANK(G29),"",VLOOKUP(G29,LU_Com!$A$44:$D$47,LangNum,FALSE))</f>
        <v/>
      </c>
      <c r="I29" s="2"/>
      <c r="J29" s="11" t="str">
        <f>IF(ISBLANK(I29),"",VLOOKUP(I29,LU_Com!$A$51:$D$54,LangNum,FALSE))</f>
        <v/>
      </c>
      <c r="K29" s="2"/>
      <c r="L29" s="11" t="str">
        <f>IF(ISBLANK(K29),"",VLOOKUP(K29,LU_Com!$A$59:$D$62,LangNum,FALSE))</f>
        <v/>
      </c>
      <c r="M29" s="2"/>
      <c r="N29" s="11" t="str">
        <f>IF(ISBLANK(M29),"",VLOOKUP(M29,LU_Com!$A$67:$D$70,LangNum,FALSE))</f>
        <v/>
      </c>
      <c r="O29" s="2"/>
      <c r="P29" s="11" t="str">
        <f>IF(ISBLANK(O29),"",VLOOKUP(O29,LU_Com!$A$75:$D$78,LangNum,FALSE))</f>
        <v/>
      </c>
      <c r="Q29" s="2"/>
      <c r="R29" s="11" t="str">
        <f>IF(ISBLANK(Q29),"",VLOOKUP(Q29,LU_Com!$A$83:$D$86,LangNum,FALSE))</f>
        <v/>
      </c>
      <c r="S29" s="2"/>
      <c r="T29" s="11" t="str">
        <f>IF(ISBLANK(S29),"",VLOOKUP(S29,LU_Com!$A$91:$D$94,LangNum,FALSE))</f>
        <v/>
      </c>
      <c r="U29" s="2"/>
      <c r="V29" s="11" t="str">
        <f>IF(ISBLANK(U29),"",VLOOKUP(U29,LU_Com!$A$99:$D$102,LangNum,FALSE))</f>
        <v/>
      </c>
      <c r="W29" s="2"/>
      <c r="X29" s="11" t="str">
        <f>IF(ISBLANK(W29),"",VLOOKUP(W29,LU_Com!$A$107:$D$110,LangNum,FALSE))</f>
        <v/>
      </c>
      <c r="Y29" s="2"/>
      <c r="Z29" s="11" t="str">
        <f>IF(ISBLANK(Y29),"",VLOOKUP(Y29,LU_Com!$A$115:$D$118,LangNum,FALSE))</f>
        <v/>
      </c>
      <c r="AA29" s="2"/>
      <c r="AB29" s="11" t="str">
        <f>IF(ISBLANK(AA29),"",VLOOKUP(AA29,LU_Com!$A$123:$D$126,LangNum,FALSE))</f>
        <v/>
      </c>
      <c r="AE29" s="1" t="s">
        <v>2223</v>
      </c>
      <c r="AF29" s="6" t="str">
        <f t="shared" si="0"/>
        <v/>
      </c>
      <c r="AG29" s="9" t="str">
        <f t="shared" si="1"/>
        <v/>
      </c>
      <c r="AH29" s="9" t="str">
        <f t="shared" si="2"/>
        <v/>
      </c>
      <c r="AI29" s="9" t="str">
        <f t="shared" si="3"/>
        <v/>
      </c>
      <c r="AJ29" s="9" t="str">
        <f t="shared" si="4"/>
        <v/>
      </c>
      <c r="AK29" s="9" t="str">
        <f t="shared" si="5"/>
        <v/>
      </c>
      <c r="AL29" s="9" t="str">
        <f t="shared" si="6"/>
        <v/>
      </c>
      <c r="AM29" s="9" t="str">
        <f t="shared" si="7"/>
        <v/>
      </c>
      <c r="AN29" s="9" t="str">
        <f t="shared" si="8"/>
        <v/>
      </c>
      <c r="AO29" s="9" t="str">
        <f t="shared" si="9"/>
        <v/>
      </c>
      <c r="AP29" s="9" t="str">
        <f t="shared" si="10"/>
        <v/>
      </c>
      <c r="AQ29" s="9" t="str">
        <f t="shared" si="11"/>
        <v/>
      </c>
      <c r="AR29" s="9" t="str">
        <f t="shared" si="12"/>
        <v/>
      </c>
      <c r="AS29" s="1" t="str">
        <f t="shared" si="13"/>
        <v/>
      </c>
    </row>
    <row r="30" spans="1:45">
      <c r="A30" s="6" t="s">
        <v>288</v>
      </c>
      <c r="B30" s="7"/>
      <c r="C30" s="19"/>
      <c r="D30" s="11" t="str">
        <f>IF(ISBLANK(C30),"",VLOOKUP(C30,LU_Com!$A$22:$D$31,LangNum,FALSE))</f>
        <v/>
      </c>
      <c r="E30" s="2"/>
      <c r="F30" s="11" t="str">
        <f>IF(ISBLANK(E30),"",VLOOKUP(E30,LU_Com!$A$37:$D$40,LangNum,FALSE))</f>
        <v/>
      </c>
      <c r="G30" s="2"/>
      <c r="H30" s="11" t="str">
        <f>IF(ISBLANK(G30),"",VLOOKUP(G30,LU_Com!$A$44:$D$47,LangNum,FALSE))</f>
        <v/>
      </c>
      <c r="I30" s="2"/>
      <c r="J30" s="11" t="str">
        <f>IF(ISBLANK(I30),"",VLOOKUP(I30,LU_Com!$A$51:$D$54,LangNum,FALSE))</f>
        <v/>
      </c>
      <c r="K30" s="2"/>
      <c r="L30" s="11" t="str">
        <f>IF(ISBLANK(K30),"",VLOOKUP(K30,LU_Com!$A$59:$D$62,LangNum,FALSE))</f>
        <v/>
      </c>
      <c r="M30" s="2"/>
      <c r="N30" s="11" t="str">
        <f>IF(ISBLANK(M30),"",VLOOKUP(M30,LU_Com!$A$67:$D$70,LangNum,FALSE))</f>
        <v/>
      </c>
      <c r="O30" s="2"/>
      <c r="P30" s="11" t="str">
        <f>IF(ISBLANK(O30),"",VLOOKUP(O30,LU_Com!$A$75:$D$78,LangNum,FALSE))</f>
        <v/>
      </c>
      <c r="Q30" s="2"/>
      <c r="R30" s="11" t="str">
        <f>IF(ISBLANK(Q30),"",VLOOKUP(Q30,LU_Com!$A$83:$D$86,LangNum,FALSE))</f>
        <v/>
      </c>
      <c r="S30" s="2"/>
      <c r="T30" s="11" t="str">
        <f>IF(ISBLANK(S30),"",VLOOKUP(S30,LU_Com!$A$91:$D$94,LangNum,FALSE))</f>
        <v/>
      </c>
      <c r="U30" s="2"/>
      <c r="V30" s="11" t="str">
        <f>IF(ISBLANK(U30),"",VLOOKUP(U30,LU_Com!$A$99:$D$102,LangNum,FALSE))</f>
        <v/>
      </c>
      <c r="W30" s="2"/>
      <c r="X30" s="11" t="str">
        <f>IF(ISBLANK(W30),"",VLOOKUP(W30,LU_Com!$A$107:$D$110,LangNum,FALSE))</f>
        <v/>
      </c>
      <c r="Y30" s="2"/>
      <c r="Z30" s="11" t="str">
        <f>IF(ISBLANK(Y30),"",VLOOKUP(Y30,LU_Com!$A$115:$D$118,LangNum,FALSE))</f>
        <v/>
      </c>
      <c r="AA30" s="2"/>
      <c r="AB30" s="11" t="str">
        <f>IF(ISBLANK(AA30),"",VLOOKUP(AA30,LU_Com!$A$123:$D$126,LangNum,FALSE))</f>
        <v/>
      </c>
      <c r="AE30" s="1" t="s">
        <v>2223</v>
      </c>
      <c r="AF30" s="6" t="str">
        <f t="shared" si="0"/>
        <v/>
      </c>
      <c r="AG30" s="9" t="str">
        <f t="shared" si="1"/>
        <v/>
      </c>
      <c r="AH30" s="9" t="str">
        <f t="shared" si="2"/>
        <v/>
      </c>
      <c r="AI30" s="9" t="str">
        <f t="shared" si="3"/>
        <v/>
      </c>
      <c r="AJ30" s="9" t="str">
        <f t="shared" si="4"/>
        <v/>
      </c>
      <c r="AK30" s="9" t="str">
        <f t="shared" si="5"/>
        <v/>
      </c>
      <c r="AL30" s="9" t="str">
        <f t="shared" si="6"/>
        <v/>
      </c>
      <c r="AM30" s="9" t="str">
        <f t="shared" si="7"/>
        <v/>
      </c>
      <c r="AN30" s="9" t="str">
        <f t="shared" si="8"/>
        <v/>
      </c>
      <c r="AO30" s="9" t="str">
        <f t="shared" si="9"/>
        <v/>
      </c>
      <c r="AP30" s="9" t="str">
        <f t="shared" si="10"/>
        <v/>
      </c>
      <c r="AQ30" s="9" t="str">
        <f t="shared" si="11"/>
        <v/>
      </c>
      <c r="AR30" s="9" t="str">
        <f t="shared" si="12"/>
        <v/>
      </c>
      <c r="AS30" s="1" t="str">
        <f t="shared" si="13"/>
        <v/>
      </c>
    </row>
    <row r="31" spans="1:45">
      <c r="A31" s="6" t="s">
        <v>289</v>
      </c>
      <c r="B31" s="7"/>
      <c r="C31" s="19"/>
      <c r="D31" s="11" t="str">
        <f>IF(ISBLANK(C31),"",VLOOKUP(C31,LU_Com!$A$22:$D$31,LangNum,FALSE))</f>
        <v/>
      </c>
      <c r="E31" s="2"/>
      <c r="F31" s="11" t="str">
        <f>IF(ISBLANK(E31),"",VLOOKUP(E31,LU_Com!$A$37:$D$40,LangNum,FALSE))</f>
        <v/>
      </c>
      <c r="G31" s="2"/>
      <c r="H31" s="11" t="str">
        <f>IF(ISBLANK(G31),"",VLOOKUP(G31,LU_Com!$A$44:$D$47,LangNum,FALSE))</f>
        <v/>
      </c>
      <c r="I31" s="2"/>
      <c r="J31" s="11" t="str">
        <f>IF(ISBLANK(I31),"",VLOOKUP(I31,LU_Com!$A$51:$D$54,LangNum,FALSE))</f>
        <v/>
      </c>
      <c r="K31" s="2"/>
      <c r="L31" s="11" t="str">
        <f>IF(ISBLANK(K31),"",VLOOKUP(K31,LU_Com!$A$59:$D$62,LangNum,FALSE))</f>
        <v/>
      </c>
      <c r="M31" s="2"/>
      <c r="N31" s="11" t="str">
        <f>IF(ISBLANK(M31),"",VLOOKUP(M31,LU_Com!$A$67:$D$70,LangNum,FALSE))</f>
        <v/>
      </c>
      <c r="O31" s="2"/>
      <c r="P31" s="11" t="str">
        <f>IF(ISBLANK(O31),"",VLOOKUP(O31,LU_Com!$A$75:$D$78,LangNum,FALSE))</f>
        <v/>
      </c>
      <c r="Q31" s="2"/>
      <c r="R31" s="11" t="str">
        <f>IF(ISBLANK(Q31),"",VLOOKUP(Q31,LU_Com!$A$83:$D$86,LangNum,FALSE))</f>
        <v/>
      </c>
      <c r="S31" s="2"/>
      <c r="T31" s="11" t="str">
        <f>IF(ISBLANK(S31),"",VLOOKUP(S31,LU_Com!$A$91:$D$94,LangNum,FALSE))</f>
        <v/>
      </c>
      <c r="U31" s="2"/>
      <c r="V31" s="11" t="str">
        <f>IF(ISBLANK(U31),"",VLOOKUP(U31,LU_Com!$A$99:$D$102,LangNum,FALSE))</f>
        <v/>
      </c>
      <c r="W31" s="2"/>
      <c r="X31" s="11" t="str">
        <f>IF(ISBLANK(W31),"",VLOOKUP(W31,LU_Com!$A$107:$D$110,LangNum,FALSE))</f>
        <v/>
      </c>
      <c r="Y31" s="2"/>
      <c r="Z31" s="11" t="str">
        <f>IF(ISBLANK(Y31),"",VLOOKUP(Y31,LU_Com!$A$115:$D$118,LangNum,FALSE))</f>
        <v/>
      </c>
      <c r="AA31" s="2"/>
      <c r="AB31" s="11" t="str">
        <f>IF(ISBLANK(AA31),"",VLOOKUP(AA31,LU_Com!$A$123:$D$126,LangNum,FALSE))</f>
        <v/>
      </c>
      <c r="AE31" s="1" t="s">
        <v>2223</v>
      </c>
      <c r="AF31" s="6" t="str">
        <f t="shared" si="0"/>
        <v/>
      </c>
      <c r="AG31" s="9" t="str">
        <f t="shared" si="1"/>
        <v/>
      </c>
      <c r="AH31" s="9" t="str">
        <f t="shared" si="2"/>
        <v/>
      </c>
      <c r="AI31" s="9" t="str">
        <f t="shared" si="3"/>
        <v/>
      </c>
      <c r="AJ31" s="9" t="str">
        <f t="shared" si="4"/>
        <v/>
      </c>
      <c r="AK31" s="9" t="str">
        <f t="shared" si="5"/>
        <v/>
      </c>
      <c r="AL31" s="9" t="str">
        <f t="shared" si="6"/>
        <v/>
      </c>
      <c r="AM31" s="9" t="str">
        <f t="shared" si="7"/>
        <v/>
      </c>
      <c r="AN31" s="9" t="str">
        <f t="shared" si="8"/>
        <v/>
      </c>
      <c r="AO31" s="9" t="str">
        <f t="shared" si="9"/>
        <v/>
      </c>
      <c r="AP31" s="9" t="str">
        <f t="shared" si="10"/>
        <v/>
      </c>
      <c r="AQ31" s="9" t="str">
        <f t="shared" si="11"/>
        <v/>
      </c>
      <c r="AR31" s="9" t="str">
        <f t="shared" si="12"/>
        <v/>
      </c>
      <c r="AS31" s="1" t="str">
        <f t="shared" si="13"/>
        <v/>
      </c>
    </row>
    <row r="32" spans="1:45">
      <c r="A32" s="6" t="s">
        <v>290</v>
      </c>
      <c r="B32" s="7"/>
      <c r="C32" s="19"/>
      <c r="D32" s="11" t="str">
        <f>IF(ISBLANK(C32),"",VLOOKUP(C32,LU_Com!$A$22:$D$31,LangNum,FALSE))</f>
        <v/>
      </c>
      <c r="E32" s="2"/>
      <c r="F32" s="11" t="str">
        <f>IF(ISBLANK(E32),"",VLOOKUP(E32,LU_Com!$A$37:$D$40,LangNum,FALSE))</f>
        <v/>
      </c>
      <c r="G32" s="2"/>
      <c r="H32" s="11" t="str">
        <f>IF(ISBLANK(G32),"",VLOOKUP(G32,LU_Com!$A$44:$D$47,LangNum,FALSE))</f>
        <v/>
      </c>
      <c r="I32" s="2"/>
      <c r="J32" s="11" t="str">
        <f>IF(ISBLANK(I32),"",VLOOKUP(I32,LU_Com!$A$51:$D$54,LangNum,FALSE))</f>
        <v/>
      </c>
      <c r="K32" s="2"/>
      <c r="L32" s="11" t="str">
        <f>IF(ISBLANK(K32),"",VLOOKUP(K32,LU_Com!$A$59:$D$62,LangNum,FALSE))</f>
        <v/>
      </c>
      <c r="M32" s="2"/>
      <c r="N32" s="11" t="str">
        <f>IF(ISBLANK(M32),"",VLOOKUP(M32,LU_Com!$A$67:$D$70,LangNum,FALSE))</f>
        <v/>
      </c>
      <c r="O32" s="2"/>
      <c r="P32" s="11" t="str">
        <f>IF(ISBLANK(O32),"",VLOOKUP(O32,LU_Com!$A$75:$D$78,LangNum,FALSE))</f>
        <v/>
      </c>
      <c r="Q32" s="2"/>
      <c r="R32" s="11" t="str">
        <f>IF(ISBLANK(Q32),"",VLOOKUP(Q32,LU_Com!$A$83:$D$86,LangNum,FALSE))</f>
        <v/>
      </c>
      <c r="S32" s="2"/>
      <c r="T32" s="11" t="str">
        <f>IF(ISBLANK(S32),"",VLOOKUP(S32,LU_Com!$A$91:$D$94,LangNum,FALSE))</f>
        <v/>
      </c>
      <c r="U32" s="2"/>
      <c r="V32" s="11" t="str">
        <f>IF(ISBLANK(U32),"",VLOOKUP(U32,LU_Com!$A$99:$D$102,LangNum,FALSE))</f>
        <v/>
      </c>
      <c r="W32" s="2"/>
      <c r="X32" s="11" t="str">
        <f>IF(ISBLANK(W32),"",VLOOKUP(W32,LU_Com!$A$107:$D$110,LangNum,FALSE))</f>
        <v/>
      </c>
      <c r="Y32" s="2"/>
      <c r="Z32" s="11" t="str">
        <f>IF(ISBLANK(Y32),"",VLOOKUP(Y32,LU_Com!$A$115:$D$118,LangNum,FALSE))</f>
        <v/>
      </c>
      <c r="AA32" s="2"/>
      <c r="AB32" s="11" t="str">
        <f>IF(ISBLANK(AA32),"",VLOOKUP(AA32,LU_Com!$A$123:$D$126,LangNum,FALSE))</f>
        <v/>
      </c>
      <c r="AE32" s="1" t="s">
        <v>2223</v>
      </c>
      <c r="AF32" s="6" t="str">
        <f t="shared" si="0"/>
        <v/>
      </c>
      <c r="AG32" s="9" t="str">
        <f t="shared" si="1"/>
        <v/>
      </c>
      <c r="AH32" s="9" t="str">
        <f t="shared" si="2"/>
        <v/>
      </c>
      <c r="AI32" s="9" t="str">
        <f t="shared" si="3"/>
        <v/>
      </c>
      <c r="AJ32" s="9" t="str">
        <f t="shared" si="4"/>
        <v/>
      </c>
      <c r="AK32" s="9" t="str">
        <f t="shared" si="5"/>
        <v/>
      </c>
      <c r="AL32" s="9" t="str">
        <f t="shared" si="6"/>
        <v/>
      </c>
      <c r="AM32" s="9" t="str">
        <f t="shared" si="7"/>
        <v/>
      </c>
      <c r="AN32" s="9" t="str">
        <f t="shared" si="8"/>
        <v/>
      </c>
      <c r="AO32" s="9" t="str">
        <f t="shared" si="9"/>
        <v/>
      </c>
      <c r="AP32" s="9" t="str">
        <f t="shared" si="10"/>
        <v/>
      </c>
      <c r="AQ32" s="9" t="str">
        <f t="shared" si="11"/>
        <v/>
      </c>
      <c r="AR32" s="9" t="str">
        <f t="shared" si="12"/>
        <v/>
      </c>
      <c r="AS32" s="1" t="str">
        <f t="shared" si="13"/>
        <v/>
      </c>
    </row>
    <row r="33" spans="1:45">
      <c r="A33" s="6" t="s">
        <v>291</v>
      </c>
      <c r="B33" s="7"/>
      <c r="C33" s="19"/>
      <c r="D33" s="11" t="str">
        <f>IF(ISBLANK(C33),"",VLOOKUP(C33,LU_Com!$A$22:$D$31,LangNum,FALSE))</f>
        <v/>
      </c>
      <c r="E33" s="2"/>
      <c r="F33" s="11" t="str">
        <f>IF(ISBLANK(E33),"",VLOOKUP(E33,LU_Com!$A$37:$D$40,LangNum,FALSE))</f>
        <v/>
      </c>
      <c r="G33" s="2"/>
      <c r="H33" s="11" t="str">
        <f>IF(ISBLANK(G33),"",VLOOKUP(G33,LU_Com!$A$44:$D$47,LangNum,FALSE))</f>
        <v/>
      </c>
      <c r="I33" s="2"/>
      <c r="J33" s="11" t="str">
        <f>IF(ISBLANK(I33),"",VLOOKUP(I33,LU_Com!$A$51:$D$54,LangNum,FALSE))</f>
        <v/>
      </c>
      <c r="K33" s="2"/>
      <c r="L33" s="11" t="str">
        <f>IF(ISBLANK(K33),"",VLOOKUP(K33,LU_Com!$A$59:$D$62,LangNum,FALSE))</f>
        <v/>
      </c>
      <c r="M33" s="2"/>
      <c r="N33" s="11" t="str">
        <f>IF(ISBLANK(M33),"",VLOOKUP(M33,LU_Com!$A$67:$D$70,LangNum,FALSE))</f>
        <v/>
      </c>
      <c r="O33" s="2"/>
      <c r="P33" s="11" t="str">
        <f>IF(ISBLANK(O33),"",VLOOKUP(O33,LU_Com!$A$75:$D$78,LangNum,FALSE))</f>
        <v/>
      </c>
      <c r="Q33" s="2"/>
      <c r="R33" s="11" t="str">
        <f>IF(ISBLANK(Q33),"",VLOOKUP(Q33,LU_Com!$A$83:$D$86,LangNum,FALSE))</f>
        <v/>
      </c>
      <c r="S33" s="2"/>
      <c r="T33" s="11" t="str">
        <f>IF(ISBLANK(S33),"",VLOOKUP(S33,LU_Com!$A$91:$D$94,LangNum,FALSE))</f>
        <v/>
      </c>
      <c r="U33" s="2"/>
      <c r="V33" s="11" t="str">
        <f>IF(ISBLANK(U33),"",VLOOKUP(U33,LU_Com!$A$99:$D$102,LangNum,FALSE))</f>
        <v/>
      </c>
      <c r="W33" s="2"/>
      <c r="X33" s="11" t="str">
        <f>IF(ISBLANK(W33),"",VLOOKUP(W33,LU_Com!$A$107:$D$110,LangNum,FALSE))</f>
        <v/>
      </c>
      <c r="Y33" s="2"/>
      <c r="Z33" s="11" t="str">
        <f>IF(ISBLANK(Y33),"",VLOOKUP(Y33,LU_Com!$A$115:$D$118,LangNum,FALSE))</f>
        <v/>
      </c>
      <c r="AA33" s="2"/>
      <c r="AB33" s="11" t="str">
        <f>IF(ISBLANK(AA33),"",VLOOKUP(AA33,LU_Com!$A$123:$D$126,LangNum,FALSE))</f>
        <v/>
      </c>
      <c r="AE33" s="1" t="s">
        <v>2223</v>
      </c>
      <c r="AF33" s="6" t="str">
        <f t="shared" si="0"/>
        <v/>
      </c>
      <c r="AG33" s="9" t="str">
        <f t="shared" si="1"/>
        <v/>
      </c>
      <c r="AH33" s="9" t="str">
        <f t="shared" si="2"/>
        <v/>
      </c>
      <c r="AI33" s="9" t="str">
        <f t="shared" si="3"/>
        <v/>
      </c>
      <c r="AJ33" s="9" t="str">
        <f t="shared" si="4"/>
        <v/>
      </c>
      <c r="AK33" s="9" t="str">
        <f t="shared" si="5"/>
        <v/>
      </c>
      <c r="AL33" s="9" t="str">
        <f t="shared" si="6"/>
        <v/>
      </c>
      <c r="AM33" s="9" t="str">
        <f t="shared" si="7"/>
        <v/>
      </c>
      <c r="AN33" s="9" t="str">
        <f t="shared" si="8"/>
        <v/>
      </c>
      <c r="AO33" s="9" t="str">
        <f t="shared" si="9"/>
        <v/>
      </c>
      <c r="AP33" s="9" t="str">
        <f t="shared" si="10"/>
        <v/>
      </c>
      <c r="AQ33" s="9" t="str">
        <f t="shared" si="11"/>
        <v/>
      </c>
      <c r="AR33" s="9" t="str">
        <f t="shared" si="12"/>
        <v/>
      </c>
      <c r="AS33" s="1" t="str">
        <f t="shared" si="13"/>
        <v/>
      </c>
    </row>
    <row r="34" spans="1:45">
      <c r="A34" s="6" t="s">
        <v>292</v>
      </c>
      <c r="B34" s="7"/>
      <c r="C34" s="19"/>
      <c r="D34" s="11" t="str">
        <f>IF(ISBLANK(C34),"",VLOOKUP(C34,LU_Com!$A$22:$D$31,LangNum,FALSE))</f>
        <v/>
      </c>
      <c r="E34" s="2"/>
      <c r="F34" s="11" t="str">
        <f>IF(ISBLANK(E34),"",VLOOKUP(E34,LU_Com!$A$37:$D$40,LangNum,FALSE))</f>
        <v/>
      </c>
      <c r="G34" s="2"/>
      <c r="H34" s="11" t="str">
        <f>IF(ISBLANK(G34),"",VLOOKUP(G34,LU_Com!$A$44:$D$47,LangNum,FALSE))</f>
        <v/>
      </c>
      <c r="I34" s="2"/>
      <c r="J34" s="11" t="str">
        <f>IF(ISBLANK(I34),"",VLOOKUP(I34,LU_Com!$A$51:$D$54,LangNum,FALSE))</f>
        <v/>
      </c>
      <c r="K34" s="2"/>
      <c r="L34" s="11" t="str">
        <f>IF(ISBLANK(K34),"",VLOOKUP(K34,LU_Com!$A$59:$D$62,LangNum,FALSE))</f>
        <v/>
      </c>
      <c r="M34" s="2"/>
      <c r="N34" s="11" t="str">
        <f>IF(ISBLANK(M34),"",VLOOKUP(M34,LU_Com!$A$67:$D$70,LangNum,FALSE))</f>
        <v/>
      </c>
      <c r="O34" s="2"/>
      <c r="P34" s="11" t="str">
        <f>IF(ISBLANK(O34),"",VLOOKUP(O34,LU_Com!$A$75:$D$78,LangNum,FALSE))</f>
        <v/>
      </c>
      <c r="Q34" s="2"/>
      <c r="R34" s="11" t="str">
        <f>IF(ISBLANK(Q34),"",VLOOKUP(Q34,LU_Com!$A$83:$D$86,LangNum,FALSE))</f>
        <v/>
      </c>
      <c r="S34" s="2"/>
      <c r="T34" s="11" t="str">
        <f>IF(ISBLANK(S34),"",VLOOKUP(S34,LU_Com!$A$91:$D$94,LangNum,FALSE))</f>
        <v/>
      </c>
      <c r="U34" s="2"/>
      <c r="V34" s="11" t="str">
        <f>IF(ISBLANK(U34),"",VLOOKUP(U34,LU_Com!$A$99:$D$102,LangNum,FALSE))</f>
        <v/>
      </c>
      <c r="W34" s="2"/>
      <c r="X34" s="11" t="str">
        <f>IF(ISBLANK(W34),"",VLOOKUP(W34,LU_Com!$A$107:$D$110,LangNum,FALSE))</f>
        <v/>
      </c>
      <c r="Y34" s="2"/>
      <c r="Z34" s="11" t="str">
        <f>IF(ISBLANK(Y34),"",VLOOKUP(Y34,LU_Com!$A$115:$D$118,LangNum,FALSE))</f>
        <v/>
      </c>
      <c r="AA34" s="2"/>
      <c r="AB34" s="11" t="str">
        <f>IF(ISBLANK(AA34),"",VLOOKUP(AA34,LU_Com!$A$123:$D$126,LangNum,FALSE))</f>
        <v/>
      </c>
      <c r="AE34" s="1" t="s">
        <v>2223</v>
      </c>
      <c r="AF34" s="6" t="str">
        <f t="shared" si="0"/>
        <v/>
      </c>
      <c r="AG34" s="9" t="str">
        <f t="shared" si="1"/>
        <v/>
      </c>
      <c r="AH34" s="9" t="str">
        <f t="shared" si="2"/>
        <v/>
      </c>
      <c r="AI34" s="9" t="str">
        <f t="shared" si="3"/>
        <v/>
      </c>
      <c r="AJ34" s="9" t="str">
        <f t="shared" si="4"/>
        <v/>
      </c>
      <c r="AK34" s="9" t="str">
        <f t="shared" si="5"/>
        <v/>
      </c>
      <c r="AL34" s="9" t="str">
        <f t="shared" si="6"/>
        <v/>
      </c>
      <c r="AM34" s="9" t="str">
        <f t="shared" si="7"/>
        <v/>
      </c>
      <c r="AN34" s="9" t="str">
        <f t="shared" si="8"/>
        <v/>
      </c>
      <c r="AO34" s="9" t="str">
        <f t="shared" si="9"/>
        <v/>
      </c>
      <c r="AP34" s="9" t="str">
        <f t="shared" si="10"/>
        <v/>
      </c>
      <c r="AQ34" s="9" t="str">
        <f t="shared" si="11"/>
        <v/>
      </c>
      <c r="AR34" s="9" t="str">
        <f t="shared" si="12"/>
        <v/>
      </c>
      <c r="AS34" s="1" t="str">
        <f t="shared" si="13"/>
        <v/>
      </c>
    </row>
    <row r="35" spans="1:45">
      <c r="A35" s="6" t="s">
        <v>293</v>
      </c>
      <c r="B35" s="7"/>
      <c r="C35" s="19"/>
      <c r="D35" s="11" t="str">
        <f>IF(ISBLANK(C35),"",VLOOKUP(C35,LU_Com!$A$22:$D$31,LangNum,FALSE))</f>
        <v/>
      </c>
      <c r="E35" s="2"/>
      <c r="F35" s="11" t="str">
        <f>IF(ISBLANK(E35),"",VLOOKUP(E35,LU_Com!$A$37:$D$40,LangNum,FALSE))</f>
        <v/>
      </c>
      <c r="G35" s="2"/>
      <c r="H35" s="11" t="str">
        <f>IF(ISBLANK(G35),"",VLOOKUP(G35,LU_Com!$A$44:$D$47,LangNum,FALSE))</f>
        <v/>
      </c>
      <c r="I35" s="2"/>
      <c r="J35" s="11" t="str">
        <f>IF(ISBLANK(I35),"",VLOOKUP(I35,LU_Com!$A$51:$D$54,LangNum,FALSE))</f>
        <v/>
      </c>
      <c r="K35" s="2"/>
      <c r="L35" s="11" t="str">
        <f>IF(ISBLANK(K35),"",VLOOKUP(K35,LU_Com!$A$59:$D$62,LangNum,FALSE))</f>
        <v/>
      </c>
      <c r="M35" s="2"/>
      <c r="N35" s="11" t="str">
        <f>IF(ISBLANK(M35),"",VLOOKUP(M35,LU_Com!$A$67:$D$70,LangNum,FALSE))</f>
        <v/>
      </c>
      <c r="O35" s="2"/>
      <c r="P35" s="11" t="str">
        <f>IF(ISBLANK(O35),"",VLOOKUP(O35,LU_Com!$A$75:$D$78,LangNum,FALSE))</f>
        <v/>
      </c>
      <c r="Q35" s="2"/>
      <c r="R35" s="11" t="str">
        <f>IF(ISBLANK(Q35),"",VLOOKUP(Q35,LU_Com!$A$83:$D$86,LangNum,FALSE))</f>
        <v/>
      </c>
      <c r="S35" s="2"/>
      <c r="T35" s="11" t="str">
        <f>IF(ISBLANK(S35),"",VLOOKUP(S35,LU_Com!$A$91:$D$94,LangNum,FALSE))</f>
        <v/>
      </c>
      <c r="U35" s="2"/>
      <c r="V35" s="11" t="str">
        <f>IF(ISBLANK(U35),"",VLOOKUP(U35,LU_Com!$A$99:$D$102,LangNum,FALSE))</f>
        <v/>
      </c>
      <c r="W35" s="2"/>
      <c r="X35" s="11" t="str">
        <f>IF(ISBLANK(W35),"",VLOOKUP(W35,LU_Com!$A$107:$D$110,LangNum,FALSE))</f>
        <v/>
      </c>
      <c r="Y35" s="2"/>
      <c r="Z35" s="11" t="str">
        <f>IF(ISBLANK(Y35),"",VLOOKUP(Y35,LU_Com!$A$115:$D$118,LangNum,FALSE))</f>
        <v/>
      </c>
      <c r="AA35" s="2"/>
      <c r="AB35" s="11" t="str">
        <f>IF(ISBLANK(AA35),"",VLOOKUP(AA35,LU_Com!$A$123:$D$126,LangNum,FALSE))</f>
        <v/>
      </c>
      <c r="AE35" s="1" t="s">
        <v>2223</v>
      </c>
      <c r="AF35" s="6" t="str">
        <f t="shared" si="0"/>
        <v/>
      </c>
      <c r="AG35" s="9" t="str">
        <f t="shared" si="1"/>
        <v/>
      </c>
      <c r="AH35" s="9" t="str">
        <f t="shared" si="2"/>
        <v/>
      </c>
      <c r="AI35" s="9" t="str">
        <f t="shared" si="3"/>
        <v/>
      </c>
      <c r="AJ35" s="9" t="str">
        <f t="shared" si="4"/>
        <v/>
      </c>
      <c r="AK35" s="9" t="str">
        <f t="shared" si="5"/>
        <v/>
      </c>
      <c r="AL35" s="9" t="str">
        <f t="shared" si="6"/>
        <v/>
      </c>
      <c r="AM35" s="9" t="str">
        <f t="shared" si="7"/>
        <v/>
      </c>
      <c r="AN35" s="9" t="str">
        <f t="shared" si="8"/>
        <v/>
      </c>
      <c r="AO35" s="9" t="str">
        <f t="shared" si="9"/>
        <v/>
      </c>
      <c r="AP35" s="9" t="str">
        <f t="shared" si="10"/>
        <v/>
      </c>
      <c r="AQ35" s="9" t="str">
        <f t="shared" si="11"/>
        <v/>
      </c>
      <c r="AR35" s="9" t="str">
        <f t="shared" si="12"/>
        <v/>
      </c>
      <c r="AS35" s="1" t="str">
        <f t="shared" si="13"/>
        <v/>
      </c>
    </row>
    <row r="36" spans="1:45">
      <c r="A36" s="6" t="s">
        <v>294</v>
      </c>
      <c r="B36" s="7"/>
      <c r="C36" s="19"/>
      <c r="D36" s="11" t="str">
        <f>IF(ISBLANK(C36),"",VLOOKUP(C36,LU_Com!$A$22:$D$31,LangNum,FALSE))</f>
        <v/>
      </c>
      <c r="E36" s="2"/>
      <c r="F36" s="11" t="str">
        <f>IF(ISBLANK(E36),"",VLOOKUP(E36,LU_Com!$A$37:$D$40,LangNum,FALSE))</f>
        <v/>
      </c>
      <c r="G36" s="2"/>
      <c r="H36" s="11" t="str">
        <f>IF(ISBLANK(G36),"",VLOOKUP(G36,LU_Com!$A$44:$D$47,LangNum,FALSE))</f>
        <v/>
      </c>
      <c r="I36" s="2"/>
      <c r="J36" s="11" t="str">
        <f>IF(ISBLANK(I36),"",VLOOKUP(I36,LU_Com!$A$51:$D$54,LangNum,FALSE))</f>
        <v/>
      </c>
      <c r="K36" s="2"/>
      <c r="L36" s="11" t="str">
        <f>IF(ISBLANK(K36),"",VLOOKUP(K36,LU_Com!$A$59:$D$62,LangNum,FALSE))</f>
        <v/>
      </c>
      <c r="M36" s="2"/>
      <c r="N36" s="11" t="str">
        <f>IF(ISBLANK(M36),"",VLOOKUP(M36,LU_Com!$A$67:$D$70,LangNum,FALSE))</f>
        <v/>
      </c>
      <c r="O36" s="2"/>
      <c r="P36" s="11" t="str">
        <f>IF(ISBLANK(O36),"",VLOOKUP(O36,LU_Com!$A$75:$D$78,LangNum,FALSE))</f>
        <v/>
      </c>
      <c r="Q36" s="2"/>
      <c r="R36" s="11" t="str">
        <f>IF(ISBLANK(Q36),"",VLOOKUP(Q36,LU_Com!$A$83:$D$86,LangNum,FALSE))</f>
        <v/>
      </c>
      <c r="S36" s="2"/>
      <c r="T36" s="11" t="str">
        <f>IF(ISBLANK(S36),"",VLOOKUP(S36,LU_Com!$A$91:$D$94,LangNum,FALSE))</f>
        <v/>
      </c>
      <c r="U36" s="2"/>
      <c r="V36" s="11" t="str">
        <f>IF(ISBLANK(U36),"",VLOOKUP(U36,LU_Com!$A$99:$D$102,LangNum,FALSE))</f>
        <v/>
      </c>
      <c r="W36" s="2"/>
      <c r="X36" s="11" t="str">
        <f>IF(ISBLANK(W36),"",VLOOKUP(W36,LU_Com!$A$107:$D$110,LangNum,FALSE))</f>
        <v/>
      </c>
      <c r="Y36" s="2"/>
      <c r="Z36" s="11" t="str">
        <f>IF(ISBLANK(Y36),"",VLOOKUP(Y36,LU_Com!$A$115:$D$118,LangNum,FALSE))</f>
        <v/>
      </c>
      <c r="AA36" s="2"/>
      <c r="AB36" s="11" t="str">
        <f>IF(ISBLANK(AA36),"",VLOOKUP(AA36,LU_Com!$A$123:$D$126,LangNum,FALSE))</f>
        <v/>
      </c>
      <c r="AE36" s="1" t="s">
        <v>2223</v>
      </c>
      <c r="AF36" s="6" t="str">
        <f t="shared" si="0"/>
        <v/>
      </c>
      <c r="AG36" s="9" t="str">
        <f t="shared" si="1"/>
        <v/>
      </c>
      <c r="AH36" s="9" t="str">
        <f t="shared" si="2"/>
        <v/>
      </c>
      <c r="AI36" s="9" t="str">
        <f t="shared" si="3"/>
        <v/>
      </c>
      <c r="AJ36" s="9" t="str">
        <f t="shared" si="4"/>
        <v/>
      </c>
      <c r="AK36" s="9" t="str">
        <f t="shared" si="5"/>
        <v/>
      </c>
      <c r="AL36" s="9" t="str">
        <f t="shared" si="6"/>
        <v/>
      </c>
      <c r="AM36" s="9" t="str">
        <f t="shared" si="7"/>
        <v/>
      </c>
      <c r="AN36" s="9" t="str">
        <f t="shared" si="8"/>
        <v/>
      </c>
      <c r="AO36" s="9" t="str">
        <f t="shared" si="9"/>
        <v/>
      </c>
      <c r="AP36" s="9" t="str">
        <f t="shared" si="10"/>
        <v/>
      </c>
      <c r="AQ36" s="9" t="str">
        <f t="shared" si="11"/>
        <v/>
      </c>
      <c r="AR36" s="9" t="str">
        <f t="shared" si="12"/>
        <v/>
      </c>
      <c r="AS36" s="1" t="str">
        <f t="shared" si="13"/>
        <v/>
      </c>
    </row>
    <row r="37" spans="1:45">
      <c r="A37" s="6" t="s">
        <v>295</v>
      </c>
      <c r="B37" s="7"/>
      <c r="C37" s="19"/>
      <c r="D37" s="11" t="str">
        <f>IF(ISBLANK(C37),"",VLOOKUP(C37,LU_Com!$A$22:$D$31,LangNum,FALSE))</f>
        <v/>
      </c>
      <c r="E37" s="2"/>
      <c r="F37" s="11" t="str">
        <f>IF(ISBLANK(E37),"",VLOOKUP(E37,LU_Com!$A$37:$D$40,LangNum,FALSE))</f>
        <v/>
      </c>
      <c r="G37" s="2"/>
      <c r="H37" s="11" t="str">
        <f>IF(ISBLANK(G37),"",VLOOKUP(G37,LU_Com!$A$44:$D$47,LangNum,FALSE))</f>
        <v/>
      </c>
      <c r="I37" s="2"/>
      <c r="J37" s="11" t="str">
        <f>IF(ISBLANK(I37),"",VLOOKUP(I37,LU_Com!$A$51:$D$54,LangNum,FALSE))</f>
        <v/>
      </c>
      <c r="K37" s="2"/>
      <c r="L37" s="11" t="str">
        <f>IF(ISBLANK(K37),"",VLOOKUP(K37,LU_Com!$A$59:$D$62,LangNum,FALSE))</f>
        <v/>
      </c>
      <c r="M37" s="2"/>
      <c r="N37" s="11" t="str">
        <f>IF(ISBLANK(M37),"",VLOOKUP(M37,LU_Com!$A$67:$D$70,LangNum,FALSE))</f>
        <v/>
      </c>
      <c r="O37" s="2"/>
      <c r="P37" s="11" t="str">
        <f>IF(ISBLANK(O37),"",VLOOKUP(O37,LU_Com!$A$75:$D$78,LangNum,FALSE))</f>
        <v/>
      </c>
      <c r="Q37" s="2"/>
      <c r="R37" s="11" t="str">
        <f>IF(ISBLANK(Q37),"",VLOOKUP(Q37,LU_Com!$A$83:$D$86,LangNum,FALSE))</f>
        <v/>
      </c>
      <c r="S37" s="2"/>
      <c r="T37" s="11" t="str">
        <f>IF(ISBLANK(S37),"",VLOOKUP(S37,LU_Com!$A$91:$D$94,LangNum,FALSE))</f>
        <v/>
      </c>
      <c r="U37" s="2"/>
      <c r="V37" s="11" t="str">
        <f>IF(ISBLANK(U37),"",VLOOKUP(U37,LU_Com!$A$99:$D$102,LangNum,FALSE))</f>
        <v/>
      </c>
      <c r="W37" s="2"/>
      <c r="X37" s="11" t="str">
        <f>IF(ISBLANK(W37),"",VLOOKUP(W37,LU_Com!$A$107:$D$110,LangNum,FALSE))</f>
        <v/>
      </c>
      <c r="Y37" s="2"/>
      <c r="Z37" s="11" t="str">
        <f>IF(ISBLANK(Y37),"",VLOOKUP(Y37,LU_Com!$A$115:$D$118,LangNum,FALSE))</f>
        <v/>
      </c>
      <c r="AA37" s="2"/>
      <c r="AB37" s="11" t="str">
        <f>IF(ISBLANK(AA37),"",VLOOKUP(AA37,LU_Com!$A$123:$D$126,LangNum,FALSE))</f>
        <v/>
      </c>
      <c r="AE37" s="1" t="s">
        <v>2223</v>
      </c>
      <c r="AF37" s="6" t="str">
        <f t="shared" si="0"/>
        <v/>
      </c>
      <c r="AG37" s="9" t="str">
        <f t="shared" si="1"/>
        <v/>
      </c>
      <c r="AH37" s="9" t="str">
        <f t="shared" si="2"/>
        <v/>
      </c>
      <c r="AI37" s="9" t="str">
        <f t="shared" si="3"/>
        <v/>
      </c>
      <c r="AJ37" s="9" t="str">
        <f t="shared" si="4"/>
        <v/>
      </c>
      <c r="AK37" s="9" t="str">
        <f t="shared" si="5"/>
        <v/>
      </c>
      <c r="AL37" s="9" t="str">
        <f t="shared" si="6"/>
        <v/>
      </c>
      <c r="AM37" s="9" t="str">
        <f t="shared" si="7"/>
        <v/>
      </c>
      <c r="AN37" s="9" t="str">
        <f t="shared" si="8"/>
        <v/>
      </c>
      <c r="AO37" s="9" t="str">
        <f t="shared" si="9"/>
        <v/>
      </c>
      <c r="AP37" s="9" t="str">
        <f t="shared" si="10"/>
        <v/>
      </c>
      <c r="AQ37" s="9" t="str">
        <f t="shared" si="11"/>
        <v/>
      </c>
      <c r="AR37" s="9" t="str">
        <f t="shared" si="12"/>
        <v/>
      </c>
      <c r="AS37" s="1" t="str">
        <f t="shared" si="13"/>
        <v/>
      </c>
    </row>
    <row r="38" spans="1:45">
      <c r="A38" s="6" t="s">
        <v>296</v>
      </c>
      <c r="B38" s="7"/>
      <c r="C38" s="19"/>
      <c r="D38" s="11" t="str">
        <f>IF(ISBLANK(C38),"",VLOOKUP(C38,LU_Com!$A$22:$D$31,LangNum,FALSE))</f>
        <v/>
      </c>
      <c r="E38" s="2"/>
      <c r="F38" s="11" t="str">
        <f>IF(ISBLANK(E38),"",VLOOKUP(E38,LU_Com!$A$37:$D$40,LangNum,FALSE))</f>
        <v/>
      </c>
      <c r="G38" s="2"/>
      <c r="H38" s="11" t="str">
        <f>IF(ISBLANK(G38),"",VLOOKUP(G38,LU_Com!$A$44:$D$47,LangNum,FALSE))</f>
        <v/>
      </c>
      <c r="I38" s="2"/>
      <c r="J38" s="11" t="str">
        <f>IF(ISBLANK(I38),"",VLOOKUP(I38,LU_Com!$A$51:$D$54,LangNum,FALSE))</f>
        <v/>
      </c>
      <c r="K38" s="2"/>
      <c r="L38" s="11" t="str">
        <f>IF(ISBLANK(K38),"",VLOOKUP(K38,LU_Com!$A$59:$D$62,LangNum,FALSE))</f>
        <v/>
      </c>
      <c r="M38" s="2"/>
      <c r="N38" s="11" t="str">
        <f>IF(ISBLANK(M38),"",VLOOKUP(M38,LU_Com!$A$67:$D$70,LangNum,FALSE))</f>
        <v/>
      </c>
      <c r="O38" s="2"/>
      <c r="P38" s="11" t="str">
        <f>IF(ISBLANK(O38),"",VLOOKUP(O38,LU_Com!$A$75:$D$78,LangNum,FALSE))</f>
        <v/>
      </c>
      <c r="Q38" s="2"/>
      <c r="R38" s="11" t="str">
        <f>IF(ISBLANK(Q38),"",VLOOKUP(Q38,LU_Com!$A$83:$D$86,LangNum,FALSE))</f>
        <v/>
      </c>
      <c r="S38" s="2"/>
      <c r="T38" s="11" t="str">
        <f>IF(ISBLANK(S38),"",VLOOKUP(S38,LU_Com!$A$91:$D$94,LangNum,FALSE))</f>
        <v/>
      </c>
      <c r="U38" s="2"/>
      <c r="V38" s="11" t="str">
        <f>IF(ISBLANK(U38),"",VLOOKUP(U38,LU_Com!$A$99:$D$102,LangNum,FALSE))</f>
        <v/>
      </c>
      <c r="W38" s="2"/>
      <c r="X38" s="11" t="str">
        <f>IF(ISBLANK(W38),"",VLOOKUP(W38,LU_Com!$A$107:$D$110,LangNum,FALSE))</f>
        <v/>
      </c>
      <c r="Y38" s="2"/>
      <c r="Z38" s="11" t="str">
        <f>IF(ISBLANK(Y38),"",VLOOKUP(Y38,LU_Com!$A$115:$D$118,LangNum,FALSE))</f>
        <v/>
      </c>
      <c r="AA38" s="2"/>
      <c r="AB38" s="11" t="str">
        <f>IF(ISBLANK(AA38),"",VLOOKUP(AA38,LU_Com!$A$123:$D$126,LangNum,FALSE))</f>
        <v/>
      </c>
      <c r="AE38" s="1" t="s">
        <v>2223</v>
      </c>
      <c r="AF38" s="6" t="str">
        <f t="shared" si="0"/>
        <v/>
      </c>
      <c r="AG38" s="9" t="str">
        <f t="shared" si="1"/>
        <v/>
      </c>
      <c r="AH38" s="9" t="str">
        <f t="shared" si="2"/>
        <v/>
      </c>
      <c r="AI38" s="9" t="str">
        <f t="shared" si="3"/>
        <v/>
      </c>
      <c r="AJ38" s="9" t="str">
        <f t="shared" si="4"/>
        <v/>
      </c>
      <c r="AK38" s="9" t="str">
        <f t="shared" si="5"/>
        <v/>
      </c>
      <c r="AL38" s="9" t="str">
        <f t="shared" si="6"/>
        <v/>
      </c>
      <c r="AM38" s="9" t="str">
        <f t="shared" si="7"/>
        <v/>
      </c>
      <c r="AN38" s="9" t="str">
        <f t="shared" si="8"/>
        <v/>
      </c>
      <c r="AO38" s="9" t="str">
        <f t="shared" si="9"/>
        <v/>
      </c>
      <c r="AP38" s="9" t="str">
        <f t="shared" si="10"/>
        <v/>
      </c>
      <c r="AQ38" s="9" t="str">
        <f t="shared" si="11"/>
        <v/>
      </c>
      <c r="AR38" s="9" t="str">
        <f t="shared" si="12"/>
        <v/>
      </c>
      <c r="AS38" s="1" t="str">
        <f t="shared" si="13"/>
        <v/>
      </c>
    </row>
    <row r="39" spans="1:45">
      <c r="A39" s="6" t="s">
        <v>297</v>
      </c>
      <c r="B39" s="7"/>
      <c r="C39" s="19"/>
      <c r="D39" s="11" t="str">
        <f>IF(ISBLANK(C39),"",VLOOKUP(C39,LU_Com!$A$22:$D$31,LangNum,FALSE))</f>
        <v/>
      </c>
      <c r="E39" s="2"/>
      <c r="F39" s="11" t="str">
        <f>IF(ISBLANK(E39),"",VLOOKUP(E39,LU_Com!$A$37:$D$40,LangNum,FALSE))</f>
        <v/>
      </c>
      <c r="G39" s="2"/>
      <c r="H39" s="11" t="str">
        <f>IF(ISBLANK(G39),"",VLOOKUP(G39,LU_Com!$A$44:$D$47,LangNum,FALSE))</f>
        <v/>
      </c>
      <c r="I39" s="2"/>
      <c r="J39" s="11" t="str">
        <f>IF(ISBLANK(I39),"",VLOOKUP(I39,LU_Com!$A$51:$D$54,LangNum,FALSE))</f>
        <v/>
      </c>
      <c r="K39" s="2"/>
      <c r="L39" s="11" t="str">
        <f>IF(ISBLANK(K39),"",VLOOKUP(K39,LU_Com!$A$59:$D$62,LangNum,FALSE))</f>
        <v/>
      </c>
      <c r="M39" s="2"/>
      <c r="N39" s="11" t="str">
        <f>IF(ISBLANK(M39),"",VLOOKUP(M39,LU_Com!$A$67:$D$70,LangNum,FALSE))</f>
        <v/>
      </c>
      <c r="O39" s="2"/>
      <c r="P39" s="11" t="str">
        <f>IF(ISBLANK(O39),"",VLOOKUP(O39,LU_Com!$A$75:$D$78,LangNum,FALSE))</f>
        <v/>
      </c>
      <c r="Q39" s="2"/>
      <c r="R39" s="11" t="str">
        <f>IF(ISBLANK(Q39),"",VLOOKUP(Q39,LU_Com!$A$83:$D$86,LangNum,FALSE))</f>
        <v/>
      </c>
      <c r="S39" s="2"/>
      <c r="T39" s="11" t="str">
        <f>IF(ISBLANK(S39),"",VLOOKUP(S39,LU_Com!$A$91:$D$94,LangNum,FALSE))</f>
        <v/>
      </c>
      <c r="U39" s="2"/>
      <c r="V39" s="11" t="str">
        <f>IF(ISBLANK(U39),"",VLOOKUP(U39,LU_Com!$A$99:$D$102,LangNum,FALSE))</f>
        <v/>
      </c>
      <c r="W39" s="2"/>
      <c r="X39" s="11" t="str">
        <f>IF(ISBLANK(W39),"",VLOOKUP(W39,LU_Com!$A$107:$D$110,LangNum,FALSE))</f>
        <v/>
      </c>
      <c r="Y39" s="2"/>
      <c r="Z39" s="11" t="str">
        <f>IF(ISBLANK(Y39),"",VLOOKUP(Y39,LU_Com!$A$115:$D$118,LangNum,FALSE))</f>
        <v/>
      </c>
      <c r="AA39" s="2"/>
      <c r="AB39" s="11" t="str">
        <f>IF(ISBLANK(AA39),"",VLOOKUP(AA39,LU_Com!$A$123:$D$126,LangNum,FALSE))</f>
        <v/>
      </c>
      <c r="AE39" s="1" t="s">
        <v>2223</v>
      </c>
      <c r="AF39" s="6" t="str">
        <f t="shared" si="0"/>
        <v/>
      </c>
      <c r="AG39" s="9" t="str">
        <f t="shared" si="1"/>
        <v/>
      </c>
      <c r="AH39" s="9" t="str">
        <f t="shared" si="2"/>
        <v/>
      </c>
      <c r="AI39" s="9" t="str">
        <f t="shared" si="3"/>
        <v/>
      </c>
      <c r="AJ39" s="9" t="str">
        <f t="shared" si="4"/>
        <v/>
      </c>
      <c r="AK39" s="9" t="str">
        <f t="shared" si="5"/>
        <v/>
      </c>
      <c r="AL39" s="9" t="str">
        <f t="shared" si="6"/>
        <v/>
      </c>
      <c r="AM39" s="9" t="str">
        <f t="shared" si="7"/>
        <v/>
      </c>
      <c r="AN39" s="9" t="str">
        <f t="shared" si="8"/>
        <v/>
      </c>
      <c r="AO39" s="9" t="str">
        <f t="shared" si="9"/>
        <v/>
      </c>
      <c r="AP39" s="9" t="str">
        <f t="shared" si="10"/>
        <v/>
      </c>
      <c r="AQ39" s="9" t="str">
        <f t="shared" si="11"/>
        <v/>
      </c>
      <c r="AR39" s="9" t="str">
        <f t="shared" si="12"/>
        <v/>
      </c>
      <c r="AS39" s="1" t="str">
        <f t="shared" si="13"/>
        <v/>
      </c>
    </row>
    <row r="40" spans="1:45">
      <c r="A40" s="6" t="s">
        <v>298</v>
      </c>
      <c r="B40" s="7"/>
      <c r="C40" s="19"/>
      <c r="D40" s="11" t="str">
        <f>IF(ISBLANK(C40),"",VLOOKUP(C40,LU_Com!$A$22:$D$31,LangNum,FALSE))</f>
        <v/>
      </c>
      <c r="E40" s="2"/>
      <c r="F40" s="11" t="str">
        <f>IF(ISBLANK(E40),"",VLOOKUP(E40,LU_Com!$A$37:$D$40,LangNum,FALSE))</f>
        <v/>
      </c>
      <c r="G40" s="2"/>
      <c r="H40" s="11" t="str">
        <f>IF(ISBLANK(G40),"",VLOOKUP(G40,LU_Com!$A$44:$D$47,LangNum,FALSE))</f>
        <v/>
      </c>
      <c r="I40" s="2"/>
      <c r="J40" s="11" t="str">
        <f>IF(ISBLANK(I40),"",VLOOKUP(I40,LU_Com!$A$51:$D$54,LangNum,FALSE))</f>
        <v/>
      </c>
      <c r="K40" s="2"/>
      <c r="L40" s="11" t="str">
        <f>IF(ISBLANK(K40),"",VLOOKUP(K40,LU_Com!$A$59:$D$62,LangNum,FALSE))</f>
        <v/>
      </c>
      <c r="M40" s="2"/>
      <c r="N40" s="11" t="str">
        <f>IF(ISBLANK(M40),"",VLOOKUP(M40,LU_Com!$A$67:$D$70,LangNum,FALSE))</f>
        <v/>
      </c>
      <c r="O40" s="2"/>
      <c r="P40" s="11" t="str">
        <f>IF(ISBLANK(O40),"",VLOOKUP(O40,LU_Com!$A$75:$D$78,LangNum,FALSE))</f>
        <v/>
      </c>
      <c r="Q40" s="2"/>
      <c r="R40" s="11" t="str">
        <f>IF(ISBLANK(Q40),"",VLOOKUP(Q40,LU_Com!$A$83:$D$86,LangNum,FALSE))</f>
        <v/>
      </c>
      <c r="S40" s="2"/>
      <c r="T40" s="11" t="str">
        <f>IF(ISBLANK(S40),"",VLOOKUP(S40,LU_Com!$A$91:$D$94,LangNum,FALSE))</f>
        <v/>
      </c>
      <c r="U40" s="2"/>
      <c r="V40" s="11" t="str">
        <f>IF(ISBLANK(U40),"",VLOOKUP(U40,LU_Com!$A$99:$D$102,LangNum,FALSE))</f>
        <v/>
      </c>
      <c r="W40" s="2"/>
      <c r="X40" s="11" t="str">
        <f>IF(ISBLANK(W40),"",VLOOKUP(W40,LU_Com!$A$107:$D$110,LangNum,FALSE))</f>
        <v/>
      </c>
      <c r="Y40" s="2"/>
      <c r="Z40" s="11" t="str">
        <f>IF(ISBLANK(Y40),"",VLOOKUP(Y40,LU_Com!$A$115:$D$118,LangNum,FALSE))</f>
        <v/>
      </c>
      <c r="AA40" s="2"/>
      <c r="AB40" s="11" t="str">
        <f>IF(ISBLANK(AA40),"",VLOOKUP(AA40,LU_Com!$A$123:$D$126,LangNum,FALSE))</f>
        <v/>
      </c>
      <c r="AE40" s="1" t="s">
        <v>2223</v>
      </c>
      <c r="AF40" s="6" t="str">
        <f t="shared" si="0"/>
        <v/>
      </c>
      <c r="AG40" s="9" t="str">
        <f t="shared" si="1"/>
        <v/>
      </c>
      <c r="AH40" s="9" t="str">
        <f t="shared" si="2"/>
        <v/>
      </c>
      <c r="AI40" s="9" t="str">
        <f t="shared" si="3"/>
        <v/>
      </c>
      <c r="AJ40" s="9" t="str">
        <f t="shared" si="4"/>
        <v/>
      </c>
      <c r="AK40" s="9" t="str">
        <f t="shared" si="5"/>
        <v/>
      </c>
      <c r="AL40" s="9" t="str">
        <f t="shared" si="6"/>
        <v/>
      </c>
      <c r="AM40" s="9" t="str">
        <f t="shared" si="7"/>
        <v/>
      </c>
      <c r="AN40" s="9" t="str">
        <f t="shared" si="8"/>
        <v/>
      </c>
      <c r="AO40" s="9" t="str">
        <f t="shared" si="9"/>
        <v/>
      </c>
      <c r="AP40" s="9" t="str">
        <f t="shared" si="10"/>
        <v/>
      </c>
      <c r="AQ40" s="9" t="str">
        <f t="shared" si="11"/>
        <v/>
      </c>
      <c r="AR40" s="9" t="str">
        <f t="shared" si="12"/>
        <v/>
      </c>
      <c r="AS40" s="1" t="str">
        <f t="shared" si="13"/>
        <v/>
      </c>
    </row>
    <row r="41" spans="1:45">
      <c r="A41" s="6" t="s">
        <v>299</v>
      </c>
      <c r="B41" s="7"/>
      <c r="C41" s="19"/>
      <c r="D41" s="11" t="str">
        <f>IF(ISBLANK(C41),"",VLOOKUP(C41,LU_Com!$A$22:$D$31,LangNum,FALSE))</f>
        <v/>
      </c>
      <c r="E41" s="2"/>
      <c r="F41" s="11" t="str">
        <f>IF(ISBLANK(E41),"",VLOOKUP(E41,LU_Com!$A$37:$D$40,LangNum,FALSE))</f>
        <v/>
      </c>
      <c r="G41" s="2"/>
      <c r="H41" s="11" t="str">
        <f>IF(ISBLANK(G41),"",VLOOKUP(G41,LU_Com!$A$44:$D$47,LangNum,FALSE))</f>
        <v/>
      </c>
      <c r="I41" s="2"/>
      <c r="J41" s="11" t="str">
        <f>IF(ISBLANK(I41),"",VLOOKUP(I41,LU_Com!$A$51:$D$54,LangNum,FALSE))</f>
        <v/>
      </c>
      <c r="K41" s="2"/>
      <c r="L41" s="11" t="str">
        <f>IF(ISBLANK(K41),"",VLOOKUP(K41,LU_Com!$A$59:$D$62,LangNum,FALSE))</f>
        <v/>
      </c>
      <c r="M41" s="2"/>
      <c r="N41" s="11" t="str">
        <f>IF(ISBLANK(M41),"",VLOOKUP(M41,LU_Com!$A$67:$D$70,LangNum,FALSE))</f>
        <v/>
      </c>
      <c r="O41" s="2"/>
      <c r="P41" s="11" t="str">
        <f>IF(ISBLANK(O41),"",VLOOKUP(O41,LU_Com!$A$75:$D$78,LangNum,FALSE))</f>
        <v/>
      </c>
      <c r="Q41" s="2"/>
      <c r="R41" s="11" t="str">
        <f>IF(ISBLANK(Q41),"",VLOOKUP(Q41,LU_Com!$A$83:$D$86,LangNum,FALSE))</f>
        <v/>
      </c>
      <c r="S41" s="2"/>
      <c r="T41" s="11" t="str">
        <f>IF(ISBLANK(S41),"",VLOOKUP(S41,LU_Com!$A$91:$D$94,LangNum,FALSE))</f>
        <v/>
      </c>
      <c r="U41" s="2"/>
      <c r="V41" s="11" t="str">
        <f>IF(ISBLANK(U41),"",VLOOKUP(U41,LU_Com!$A$99:$D$102,LangNum,FALSE))</f>
        <v/>
      </c>
      <c r="W41" s="2"/>
      <c r="X41" s="11" t="str">
        <f>IF(ISBLANK(W41),"",VLOOKUP(W41,LU_Com!$A$107:$D$110,LangNum,FALSE))</f>
        <v/>
      </c>
      <c r="Y41" s="2"/>
      <c r="Z41" s="11" t="str">
        <f>IF(ISBLANK(Y41),"",VLOOKUP(Y41,LU_Com!$A$115:$D$118,LangNum,FALSE))</f>
        <v/>
      </c>
      <c r="AA41" s="2"/>
      <c r="AB41" s="11" t="str">
        <f>IF(ISBLANK(AA41),"",VLOOKUP(AA41,LU_Com!$A$123:$D$126,LangNum,FALSE))</f>
        <v/>
      </c>
      <c r="AE41" s="1" t="s">
        <v>2223</v>
      </c>
      <c r="AF41" s="6" t="str">
        <f t="shared" si="0"/>
        <v/>
      </c>
      <c r="AG41" s="9" t="str">
        <f t="shared" si="1"/>
        <v/>
      </c>
      <c r="AH41" s="9" t="str">
        <f t="shared" si="2"/>
        <v/>
      </c>
      <c r="AI41" s="9" t="str">
        <f t="shared" si="3"/>
        <v/>
      </c>
      <c r="AJ41" s="9" t="str">
        <f t="shared" si="4"/>
        <v/>
      </c>
      <c r="AK41" s="9" t="str">
        <f t="shared" si="5"/>
        <v/>
      </c>
      <c r="AL41" s="9" t="str">
        <f t="shared" si="6"/>
        <v/>
      </c>
      <c r="AM41" s="9" t="str">
        <f t="shared" si="7"/>
        <v/>
      </c>
      <c r="AN41" s="9" t="str">
        <f t="shared" si="8"/>
        <v/>
      </c>
      <c r="AO41" s="9" t="str">
        <f t="shared" si="9"/>
        <v/>
      </c>
      <c r="AP41" s="9" t="str">
        <f t="shared" si="10"/>
        <v/>
      </c>
      <c r="AQ41" s="9" t="str">
        <f t="shared" si="11"/>
        <v/>
      </c>
      <c r="AR41" s="9" t="str">
        <f t="shared" si="12"/>
        <v/>
      </c>
      <c r="AS41" s="1" t="str">
        <f t="shared" si="13"/>
        <v/>
      </c>
    </row>
    <row r="42" spans="1:45">
      <c r="A42" s="6" t="s">
        <v>300</v>
      </c>
      <c r="B42" s="7"/>
      <c r="C42" s="19"/>
      <c r="D42" s="11" t="str">
        <f>IF(ISBLANK(C42),"",VLOOKUP(C42,LU_Com!$A$22:$D$31,LangNum,FALSE))</f>
        <v/>
      </c>
      <c r="E42" s="2"/>
      <c r="F42" s="11" t="str">
        <f>IF(ISBLANK(E42),"",VLOOKUP(E42,LU_Com!$A$37:$D$40,LangNum,FALSE))</f>
        <v/>
      </c>
      <c r="G42" s="2"/>
      <c r="H42" s="11" t="str">
        <f>IF(ISBLANK(G42),"",VLOOKUP(G42,LU_Com!$A$44:$D$47,LangNum,FALSE))</f>
        <v/>
      </c>
      <c r="I42" s="2"/>
      <c r="J42" s="11" t="str">
        <f>IF(ISBLANK(I42),"",VLOOKUP(I42,LU_Com!$A$51:$D$54,LangNum,FALSE))</f>
        <v/>
      </c>
      <c r="K42" s="2"/>
      <c r="L42" s="11" t="str">
        <f>IF(ISBLANK(K42),"",VLOOKUP(K42,LU_Com!$A$59:$D$62,LangNum,FALSE))</f>
        <v/>
      </c>
      <c r="M42" s="2"/>
      <c r="N42" s="11" t="str">
        <f>IF(ISBLANK(M42),"",VLOOKUP(M42,LU_Com!$A$67:$D$70,LangNum,FALSE))</f>
        <v/>
      </c>
      <c r="O42" s="2"/>
      <c r="P42" s="11" t="str">
        <f>IF(ISBLANK(O42),"",VLOOKUP(O42,LU_Com!$A$75:$D$78,LangNum,FALSE))</f>
        <v/>
      </c>
      <c r="Q42" s="2"/>
      <c r="R42" s="11" t="str">
        <f>IF(ISBLANK(Q42),"",VLOOKUP(Q42,LU_Com!$A$83:$D$86,LangNum,FALSE))</f>
        <v/>
      </c>
      <c r="S42" s="2"/>
      <c r="T42" s="11" t="str">
        <f>IF(ISBLANK(S42),"",VLOOKUP(S42,LU_Com!$A$91:$D$94,LangNum,FALSE))</f>
        <v/>
      </c>
      <c r="U42" s="2"/>
      <c r="V42" s="11" t="str">
        <f>IF(ISBLANK(U42),"",VLOOKUP(U42,LU_Com!$A$99:$D$102,LangNum,FALSE))</f>
        <v/>
      </c>
      <c r="W42" s="2"/>
      <c r="X42" s="11" t="str">
        <f>IF(ISBLANK(W42),"",VLOOKUP(W42,LU_Com!$A$107:$D$110,LangNum,FALSE))</f>
        <v/>
      </c>
      <c r="Y42" s="2"/>
      <c r="Z42" s="11" t="str">
        <f>IF(ISBLANK(Y42),"",VLOOKUP(Y42,LU_Com!$A$115:$D$118,LangNum,FALSE))</f>
        <v/>
      </c>
      <c r="AA42" s="2"/>
      <c r="AB42" s="11" t="str">
        <f>IF(ISBLANK(AA42),"",VLOOKUP(AA42,LU_Com!$A$123:$D$126,LangNum,FALSE))</f>
        <v/>
      </c>
      <c r="AE42" s="1" t="s">
        <v>2223</v>
      </c>
      <c r="AF42" s="6" t="str">
        <f t="shared" si="0"/>
        <v/>
      </c>
      <c r="AG42" s="9" t="str">
        <f t="shared" si="1"/>
        <v/>
      </c>
      <c r="AH42" s="9" t="str">
        <f t="shared" si="2"/>
        <v/>
      </c>
      <c r="AI42" s="9" t="str">
        <f t="shared" si="3"/>
        <v/>
      </c>
      <c r="AJ42" s="9" t="str">
        <f t="shared" si="4"/>
        <v/>
      </c>
      <c r="AK42" s="9" t="str">
        <f t="shared" si="5"/>
        <v/>
      </c>
      <c r="AL42" s="9" t="str">
        <f t="shared" si="6"/>
        <v/>
      </c>
      <c r="AM42" s="9" t="str">
        <f t="shared" si="7"/>
        <v/>
      </c>
      <c r="AN42" s="9" t="str">
        <f t="shared" si="8"/>
        <v/>
      </c>
      <c r="AO42" s="9" t="str">
        <f t="shared" si="9"/>
        <v/>
      </c>
      <c r="AP42" s="9" t="str">
        <f t="shared" si="10"/>
        <v/>
      </c>
      <c r="AQ42" s="9" t="str">
        <f t="shared" si="11"/>
        <v/>
      </c>
      <c r="AR42" s="9" t="str">
        <f t="shared" si="12"/>
        <v/>
      </c>
      <c r="AS42" s="1" t="str">
        <f t="shared" si="13"/>
        <v/>
      </c>
    </row>
    <row r="43" spans="1:45">
      <c r="A43" s="6" t="s">
        <v>301</v>
      </c>
      <c r="B43" s="7"/>
      <c r="C43" s="19"/>
      <c r="D43" s="11" t="str">
        <f>IF(ISBLANK(C43),"",VLOOKUP(C43,LU_Com!$A$22:$D$31,LangNum,FALSE))</f>
        <v/>
      </c>
      <c r="E43" s="2"/>
      <c r="F43" s="11" t="str">
        <f>IF(ISBLANK(E43),"",VLOOKUP(E43,LU_Com!$A$37:$D$40,LangNum,FALSE))</f>
        <v/>
      </c>
      <c r="G43" s="2"/>
      <c r="H43" s="11" t="str">
        <f>IF(ISBLANK(G43),"",VLOOKUP(G43,LU_Com!$A$44:$D$47,LangNum,FALSE))</f>
        <v/>
      </c>
      <c r="I43" s="2"/>
      <c r="J43" s="11" t="str">
        <f>IF(ISBLANK(I43),"",VLOOKUP(I43,LU_Com!$A$51:$D$54,LangNum,FALSE))</f>
        <v/>
      </c>
      <c r="K43" s="2"/>
      <c r="L43" s="11" t="str">
        <f>IF(ISBLANK(K43),"",VLOOKUP(K43,LU_Com!$A$59:$D$62,LangNum,FALSE))</f>
        <v/>
      </c>
      <c r="M43" s="2"/>
      <c r="N43" s="11" t="str">
        <f>IF(ISBLANK(M43),"",VLOOKUP(M43,LU_Com!$A$67:$D$70,LangNum,FALSE))</f>
        <v/>
      </c>
      <c r="O43" s="2"/>
      <c r="P43" s="11" t="str">
        <f>IF(ISBLANK(O43),"",VLOOKUP(O43,LU_Com!$A$75:$D$78,LangNum,FALSE))</f>
        <v/>
      </c>
      <c r="Q43" s="2"/>
      <c r="R43" s="11" t="str">
        <f>IF(ISBLANK(Q43),"",VLOOKUP(Q43,LU_Com!$A$83:$D$86,LangNum,FALSE))</f>
        <v/>
      </c>
      <c r="S43" s="2"/>
      <c r="T43" s="11" t="str">
        <f>IF(ISBLANK(S43),"",VLOOKUP(S43,LU_Com!$A$91:$D$94,LangNum,FALSE))</f>
        <v/>
      </c>
      <c r="U43" s="2"/>
      <c r="V43" s="11" t="str">
        <f>IF(ISBLANK(U43),"",VLOOKUP(U43,LU_Com!$A$99:$D$102,LangNum,FALSE))</f>
        <v/>
      </c>
      <c r="W43" s="2"/>
      <c r="X43" s="11" t="str">
        <f>IF(ISBLANK(W43),"",VLOOKUP(W43,LU_Com!$A$107:$D$110,LangNum,FALSE))</f>
        <v/>
      </c>
      <c r="Y43" s="2"/>
      <c r="Z43" s="11" t="str">
        <f>IF(ISBLANK(Y43),"",VLOOKUP(Y43,LU_Com!$A$115:$D$118,LangNum,FALSE))</f>
        <v/>
      </c>
      <c r="AA43" s="2"/>
      <c r="AB43" s="11" t="str">
        <f>IF(ISBLANK(AA43),"",VLOOKUP(AA43,LU_Com!$A$123:$D$126,LangNum,FALSE))</f>
        <v/>
      </c>
      <c r="AE43" s="1" t="s">
        <v>2223</v>
      </c>
      <c r="AF43" s="6" t="str">
        <f t="shared" si="0"/>
        <v/>
      </c>
      <c r="AG43" s="9" t="str">
        <f t="shared" si="1"/>
        <v/>
      </c>
      <c r="AH43" s="9" t="str">
        <f t="shared" si="2"/>
        <v/>
      </c>
      <c r="AI43" s="9" t="str">
        <f t="shared" si="3"/>
        <v/>
      </c>
      <c r="AJ43" s="9" t="str">
        <f t="shared" si="4"/>
        <v/>
      </c>
      <c r="AK43" s="9" t="str">
        <f t="shared" si="5"/>
        <v/>
      </c>
      <c r="AL43" s="9" t="str">
        <f t="shared" si="6"/>
        <v/>
      </c>
      <c r="AM43" s="9" t="str">
        <f t="shared" si="7"/>
        <v/>
      </c>
      <c r="AN43" s="9" t="str">
        <f t="shared" si="8"/>
        <v/>
      </c>
      <c r="AO43" s="9" t="str">
        <f t="shared" si="9"/>
        <v/>
      </c>
      <c r="AP43" s="9" t="str">
        <f t="shared" si="10"/>
        <v/>
      </c>
      <c r="AQ43" s="9" t="str">
        <f t="shared" si="11"/>
        <v/>
      </c>
      <c r="AR43" s="9" t="str">
        <f t="shared" si="12"/>
        <v/>
      </c>
      <c r="AS43" s="1" t="str">
        <f t="shared" si="13"/>
        <v/>
      </c>
    </row>
    <row r="44" spans="1:45">
      <c r="A44" s="6" t="s">
        <v>302</v>
      </c>
      <c r="B44" s="7"/>
      <c r="C44" s="19"/>
      <c r="D44" s="11" t="str">
        <f>IF(ISBLANK(C44),"",VLOOKUP(C44,LU_Com!$A$22:$D$31,LangNum,FALSE))</f>
        <v/>
      </c>
      <c r="E44" s="2"/>
      <c r="F44" s="11" t="str">
        <f>IF(ISBLANK(E44),"",VLOOKUP(E44,LU_Com!$A$37:$D$40,LangNum,FALSE))</f>
        <v/>
      </c>
      <c r="G44" s="2"/>
      <c r="H44" s="11" t="str">
        <f>IF(ISBLANK(G44),"",VLOOKUP(G44,LU_Com!$A$44:$D$47,LangNum,FALSE))</f>
        <v/>
      </c>
      <c r="I44" s="2"/>
      <c r="J44" s="11" t="str">
        <f>IF(ISBLANK(I44),"",VLOOKUP(I44,LU_Com!$A$51:$D$54,LangNum,FALSE))</f>
        <v/>
      </c>
      <c r="K44" s="2"/>
      <c r="L44" s="11" t="str">
        <f>IF(ISBLANK(K44),"",VLOOKUP(K44,LU_Com!$A$59:$D$62,LangNum,FALSE))</f>
        <v/>
      </c>
      <c r="M44" s="2"/>
      <c r="N44" s="11" t="str">
        <f>IF(ISBLANK(M44),"",VLOOKUP(M44,LU_Com!$A$67:$D$70,LangNum,FALSE))</f>
        <v/>
      </c>
      <c r="O44" s="2"/>
      <c r="P44" s="11" t="str">
        <f>IF(ISBLANK(O44),"",VLOOKUP(O44,LU_Com!$A$75:$D$78,LangNum,FALSE))</f>
        <v/>
      </c>
      <c r="Q44" s="2"/>
      <c r="R44" s="11" t="str">
        <f>IF(ISBLANK(Q44),"",VLOOKUP(Q44,LU_Com!$A$83:$D$86,LangNum,FALSE))</f>
        <v/>
      </c>
      <c r="S44" s="2"/>
      <c r="T44" s="11" t="str">
        <f>IF(ISBLANK(S44),"",VLOOKUP(S44,LU_Com!$A$91:$D$94,LangNum,FALSE))</f>
        <v/>
      </c>
      <c r="U44" s="2"/>
      <c r="V44" s="11" t="str">
        <f>IF(ISBLANK(U44),"",VLOOKUP(U44,LU_Com!$A$99:$D$102,LangNum,FALSE))</f>
        <v/>
      </c>
      <c r="W44" s="2"/>
      <c r="X44" s="11" t="str">
        <f>IF(ISBLANK(W44),"",VLOOKUP(W44,LU_Com!$A$107:$D$110,LangNum,FALSE))</f>
        <v/>
      </c>
      <c r="Y44" s="2"/>
      <c r="Z44" s="11" t="str">
        <f>IF(ISBLANK(Y44),"",VLOOKUP(Y44,LU_Com!$A$115:$D$118,LangNum,FALSE))</f>
        <v/>
      </c>
      <c r="AA44" s="2"/>
      <c r="AB44" s="11" t="str">
        <f>IF(ISBLANK(AA44),"",VLOOKUP(AA44,LU_Com!$A$123:$D$126,LangNum,FALSE))</f>
        <v/>
      </c>
      <c r="AE44" s="1" t="s">
        <v>2223</v>
      </c>
      <c r="AF44" s="6" t="str">
        <f t="shared" si="0"/>
        <v/>
      </c>
      <c r="AG44" s="9" t="str">
        <f t="shared" si="1"/>
        <v/>
      </c>
      <c r="AH44" s="9" t="str">
        <f t="shared" si="2"/>
        <v/>
      </c>
      <c r="AI44" s="9" t="str">
        <f t="shared" si="3"/>
        <v/>
      </c>
      <c r="AJ44" s="9" t="str">
        <f t="shared" si="4"/>
        <v/>
      </c>
      <c r="AK44" s="9" t="str">
        <f t="shared" si="5"/>
        <v/>
      </c>
      <c r="AL44" s="9" t="str">
        <f t="shared" si="6"/>
        <v/>
      </c>
      <c r="AM44" s="9" t="str">
        <f t="shared" si="7"/>
        <v/>
      </c>
      <c r="AN44" s="9" t="str">
        <f t="shared" si="8"/>
        <v/>
      </c>
      <c r="AO44" s="9" t="str">
        <f t="shared" si="9"/>
        <v/>
      </c>
      <c r="AP44" s="9" t="str">
        <f t="shared" si="10"/>
        <v/>
      </c>
      <c r="AQ44" s="9" t="str">
        <f t="shared" si="11"/>
        <v/>
      </c>
      <c r="AR44" s="9" t="str">
        <f t="shared" si="12"/>
        <v/>
      </c>
      <c r="AS44" s="1" t="str">
        <f t="shared" si="13"/>
        <v/>
      </c>
    </row>
    <row r="45" spans="1:45">
      <c r="A45" s="6" t="s">
        <v>303</v>
      </c>
      <c r="B45" s="7"/>
      <c r="C45" s="19"/>
      <c r="D45" s="11" t="str">
        <f>IF(ISBLANK(C45),"",VLOOKUP(C45,LU_Com!$A$22:$D$31,LangNum,FALSE))</f>
        <v/>
      </c>
      <c r="E45" s="2"/>
      <c r="F45" s="11" t="str">
        <f>IF(ISBLANK(E45),"",VLOOKUP(E45,LU_Com!$A$37:$D$40,LangNum,FALSE))</f>
        <v/>
      </c>
      <c r="G45" s="2"/>
      <c r="H45" s="11" t="str">
        <f>IF(ISBLANK(G45),"",VLOOKUP(G45,LU_Com!$A$44:$D$47,LangNum,FALSE))</f>
        <v/>
      </c>
      <c r="I45" s="2"/>
      <c r="J45" s="11" t="str">
        <f>IF(ISBLANK(I45),"",VLOOKUP(I45,LU_Com!$A$51:$D$54,LangNum,FALSE))</f>
        <v/>
      </c>
      <c r="K45" s="2"/>
      <c r="L45" s="11" t="str">
        <f>IF(ISBLANK(K45),"",VLOOKUP(K45,LU_Com!$A$59:$D$62,LangNum,FALSE))</f>
        <v/>
      </c>
      <c r="M45" s="2"/>
      <c r="N45" s="11" t="str">
        <f>IF(ISBLANK(M45),"",VLOOKUP(M45,LU_Com!$A$67:$D$70,LangNum,FALSE))</f>
        <v/>
      </c>
      <c r="O45" s="2"/>
      <c r="P45" s="11" t="str">
        <f>IF(ISBLANK(O45),"",VLOOKUP(O45,LU_Com!$A$75:$D$78,LangNum,FALSE))</f>
        <v/>
      </c>
      <c r="Q45" s="2"/>
      <c r="R45" s="11" t="str">
        <f>IF(ISBLANK(Q45),"",VLOOKUP(Q45,LU_Com!$A$83:$D$86,LangNum,FALSE))</f>
        <v/>
      </c>
      <c r="S45" s="2"/>
      <c r="T45" s="11" t="str">
        <f>IF(ISBLANK(S45),"",VLOOKUP(S45,LU_Com!$A$91:$D$94,LangNum,FALSE))</f>
        <v/>
      </c>
      <c r="U45" s="2"/>
      <c r="V45" s="11" t="str">
        <f>IF(ISBLANK(U45),"",VLOOKUP(U45,LU_Com!$A$99:$D$102,LangNum,FALSE))</f>
        <v/>
      </c>
      <c r="W45" s="2"/>
      <c r="X45" s="11" t="str">
        <f>IF(ISBLANK(W45),"",VLOOKUP(W45,LU_Com!$A$107:$D$110,LangNum,FALSE))</f>
        <v/>
      </c>
      <c r="Y45" s="2"/>
      <c r="Z45" s="11" t="str">
        <f>IF(ISBLANK(Y45),"",VLOOKUP(Y45,LU_Com!$A$115:$D$118,LangNum,FALSE))</f>
        <v/>
      </c>
      <c r="AA45" s="2"/>
      <c r="AB45" s="11" t="str">
        <f>IF(ISBLANK(AA45),"",VLOOKUP(AA45,LU_Com!$A$123:$D$126,LangNum,FALSE))</f>
        <v/>
      </c>
      <c r="AE45" s="1" t="s">
        <v>2223</v>
      </c>
      <c r="AF45" s="6" t="str">
        <f t="shared" si="0"/>
        <v/>
      </c>
      <c r="AG45" s="9" t="str">
        <f t="shared" si="1"/>
        <v/>
      </c>
      <c r="AH45" s="9" t="str">
        <f t="shared" si="2"/>
        <v/>
      </c>
      <c r="AI45" s="9" t="str">
        <f t="shared" si="3"/>
        <v/>
      </c>
      <c r="AJ45" s="9" t="str">
        <f t="shared" si="4"/>
        <v/>
      </c>
      <c r="AK45" s="9" t="str">
        <f t="shared" si="5"/>
        <v/>
      </c>
      <c r="AL45" s="9" t="str">
        <f t="shared" si="6"/>
        <v/>
      </c>
      <c r="AM45" s="9" t="str">
        <f t="shared" si="7"/>
        <v/>
      </c>
      <c r="AN45" s="9" t="str">
        <f t="shared" si="8"/>
        <v/>
      </c>
      <c r="AO45" s="9" t="str">
        <f t="shared" si="9"/>
        <v/>
      </c>
      <c r="AP45" s="9" t="str">
        <f t="shared" si="10"/>
        <v/>
      </c>
      <c r="AQ45" s="9" t="str">
        <f t="shared" si="11"/>
        <v/>
      </c>
      <c r="AR45" s="9" t="str">
        <f t="shared" si="12"/>
        <v/>
      </c>
      <c r="AS45" s="1" t="str">
        <f t="shared" si="13"/>
        <v/>
      </c>
    </row>
    <row r="46" spans="1:45">
      <c r="A46" s="6" t="s">
        <v>304</v>
      </c>
      <c r="B46" s="7"/>
      <c r="C46" s="19"/>
      <c r="D46" s="11" t="str">
        <f>IF(ISBLANK(C46),"",VLOOKUP(C46,LU_Com!$A$22:$D$31,LangNum,FALSE))</f>
        <v/>
      </c>
      <c r="E46" s="2"/>
      <c r="F46" s="11" t="str">
        <f>IF(ISBLANK(E46),"",VLOOKUP(E46,LU_Com!$A$37:$D$40,LangNum,FALSE))</f>
        <v/>
      </c>
      <c r="G46" s="2"/>
      <c r="H46" s="11" t="str">
        <f>IF(ISBLANK(G46),"",VLOOKUP(G46,LU_Com!$A$44:$D$47,LangNum,FALSE))</f>
        <v/>
      </c>
      <c r="I46" s="2"/>
      <c r="J46" s="11" t="str">
        <f>IF(ISBLANK(I46),"",VLOOKUP(I46,LU_Com!$A$51:$D$54,LangNum,FALSE))</f>
        <v/>
      </c>
      <c r="K46" s="2"/>
      <c r="L46" s="11" t="str">
        <f>IF(ISBLANK(K46),"",VLOOKUP(K46,LU_Com!$A$59:$D$62,LangNum,FALSE))</f>
        <v/>
      </c>
      <c r="M46" s="2"/>
      <c r="N46" s="11" t="str">
        <f>IF(ISBLANK(M46),"",VLOOKUP(M46,LU_Com!$A$67:$D$70,LangNum,FALSE))</f>
        <v/>
      </c>
      <c r="O46" s="2"/>
      <c r="P46" s="11" t="str">
        <f>IF(ISBLANK(O46),"",VLOOKUP(O46,LU_Com!$A$75:$D$78,LangNum,FALSE))</f>
        <v/>
      </c>
      <c r="Q46" s="2"/>
      <c r="R46" s="11" t="str">
        <f>IF(ISBLANK(Q46),"",VLOOKUP(Q46,LU_Com!$A$83:$D$86,LangNum,FALSE))</f>
        <v/>
      </c>
      <c r="S46" s="2"/>
      <c r="T46" s="11" t="str">
        <f>IF(ISBLANK(S46),"",VLOOKUP(S46,LU_Com!$A$91:$D$94,LangNum,FALSE))</f>
        <v/>
      </c>
      <c r="U46" s="2"/>
      <c r="V46" s="11" t="str">
        <f>IF(ISBLANK(U46),"",VLOOKUP(U46,LU_Com!$A$99:$D$102,LangNum,FALSE))</f>
        <v/>
      </c>
      <c r="W46" s="2"/>
      <c r="X46" s="11" t="str">
        <f>IF(ISBLANK(W46),"",VLOOKUP(W46,LU_Com!$A$107:$D$110,LangNum,FALSE))</f>
        <v/>
      </c>
      <c r="Y46" s="2"/>
      <c r="Z46" s="11" t="str">
        <f>IF(ISBLANK(Y46),"",VLOOKUP(Y46,LU_Com!$A$115:$D$118,LangNum,FALSE))</f>
        <v/>
      </c>
      <c r="AA46" s="2"/>
      <c r="AB46" s="11" t="str">
        <f>IF(ISBLANK(AA46),"",VLOOKUP(AA46,LU_Com!$A$123:$D$126,LangNum,FALSE))</f>
        <v/>
      </c>
      <c r="AE46" s="1" t="s">
        <v>2223</v>
      </c>
      <c r="AF46" s="6" t="str">
        <f t="shared" si="0"/>
        <v/>
      </c>
      <c r="AG46" s="9" t="str">
        <f t="shared" si="1"/>
        <v/>
      </c>
      <c r="AH46" s="9" t="str">
        <f t="shared" si="2"/>
        <v/>
      </c>
      <c r="AI46" s="9" t="str">
        <f t="shared" si="3"/>
        <v/>
      </c>
      <c r="AJ46" s="9" t="str">
        <f t="shared" si="4"/>
        <v/>
      </c>
      <c r="AK46" s="9" t="str">
        <f t="shared" si="5"/>
        <v/>
      </c>
      <c r="AL46" s="9" t="str">
        <f t="shared" si="6"/>
        <v/>
      </c>
      <c r="AM46" s="9" t="str">
        <f t="shared" si="7"/>
        <v/>
      </c>
      <c r="AN46" s="9" t="str">
        <f t="shared" si="8"/>
        <v/>
      </c>
      <c r="AO46" s="9" t="str">
        <f t="shared" si="9"/>
        <v/>
      </c>
      <c r="AP46" s="9" t="str">
        <f t="shared" si="10"/>
        <v/>
      </c>
      <c r="AQ46" s="9" t="str">
        <f t="shared" si="11"/>
        <v/>
      </c>
      <c r="AR46" s="9" t="str">
        <f t="shared" si="12"/>
        <v/>
      </c>
      <c r="AS46" s="1" t="str">
        <f t="shared" si="13"/>
        <v/>
      </c>
    </row>
    <row r="47" spans="1:45">
      <c r="A47" s="6" t="s">
        <v>305</v>
      </c>
      <c r="B47" s="7"/>
      <c r="C47" s="19"/>
      <c r="D47" s="11" t="str">
        <f>IF(ISBLANK(C47),"",VLOOKUP(C47,LU_Com!$A$22:$D$31,LangNum,FALSE))</f>
        <v/>
      </c>
      <c r="E47" s="2"/>
      <c r="F47" s="11" t="str">
        <f>IF(ISBLANK(E47),"",VLOOKUP(E47,LU_Com!$A$37:$D$40,LangNum,FALSE))</f>
        <v/>
      </c>
      <c r="G47" s="2"/>
      <c r="H47" s="11" t="str">
        <f>IF(ISBLANK(G47),"",VLOOKUP(G47,LU_Com!$A$44:$D$47,LangNum,FALSE))</f>
        <v/>
      </c>
      <c r="I47" s="2"/>
      <c r="J47" s="11" t="str">
        <f>IF(ISBLANK(I47),"",VLOOKUP(I47,LU_Com!$A$51:$D$54,LangNum,FALSE))</f>
        <v/>
      </c>
      <c r="K47" s="2"/>
      <c r="L47" s="11" t="str">
        <f>IF(ISBLANK(K47),"",VLOOKUP(K47,LU_Com!$A$59:$D$62,LangNum,FALSE))</f>
        <v/>
      </c>
      <c r="M47" s="2"/>
      <c r="N47" s="11" t="str">
        <f>IF(ISBLANK(M47),"",VLOOKUP(M47,LU_Com!$A$67:$D$70,LangNum,FALSE))</f>
        <v/>
      </c>
      <c r="O47" s="2"/>
      <c r="P47" s="11" t="str">
        <f>IF(ISBLANK(O47),"",VLOOKUP(O47,LU_Com!$A$75:$D$78,LangNum,FALSE))</f>
        <v/>
      </c>
      <c r="Q47" s="2"/>
      <c r="R47" s="11" t="str">
        <f>IF(ISBLANK(Q47),"",VLOOKUP(Q47,LU_Com!$A$83:$D$86,LangNum,FALSE))</f>
        <v/>
      </c>
      <c r="S47" s="2"/>
      <c r="T47" s="11" t="str">
        <f>IF(ISBLANK(S47),"",VLOOKUP(S47,LU_Com!$A$91:$D$94,LangNum,FALSE))</f>
        <v/>
      </c>
      <c r="U47" s="2"/>
      <c r="V47" s="11" t="str">
        <f>IF(ISBLANK(U47),"",VLOOKUP(U47,LU_Com!$A$99:$D$102,LangNum,FALSE))</f>
        <v/>
      </c>
      <c r="W47" s="2"/>
      <c r="X47" s="11" t="str">
        <f>IF(ISBLANK(W47),"",VLOOKUP(W47,LU_Com!$A$107:$D$110,LangNum,FALSE))</f>
        <v/>
      </c>
      <c r="Y47" s="2"/>
      <c r="Z47" s="11" t="str">
        <f>IF(ISBLANK(Y47),"",VLOOKUP(Y47,LU_Com!$A$115:$D$118,LangNum,FALSE))</f>
        <v/>
      </c>
      <c r="AA47" s="2"/>
      <c r="AB47" s="11" t="str">
        <f>IF(ISBLANK(AA47),"",VLOOKUP(AA47,LU_Com!$A$123:$D$126,LangNum,FALSE))</f>
        <v/>
      </c>
      <c r="AE47" s="1" t="s">
        <v>2223</v>
      </c>
      <c r="AF47" s="6" t="str">
        <f t="shared" si="0"/>
        <v/>
      </c>
      <c r="AG47" s="9" t="str">
        <f t="shared" si="1"/>
        <v/>
      </c>
      <c r="AH47" s="9" t="str">
        <f t="shared" si="2"/>
        <v/>
      </c>
      <c r="AI47" s="9" t="str">
        <f t="shared" si="3"/>
        <v/>
      </c>
      <c r="AJ47" s="9" t="str">
        <f t="shared" si="4"/>
        <v/>
      </c>
      <c r="AK47" s="9" t="str">
        <f t="shared" si="5"/>
        <v/>
      </c>
      <c r="AL47" s="9" t="str">
        <f t="shared" si="6"/>
        <v/>
      </c>
      <c r="AM47" s="9" t="str">
        <f t="shared" si="7"/>
        <v/>
      </c>
      <c r="AN47" s="9" t="str">
        <f t="shared" si="8"/>
        <v/>
      </c>
      <c r="AO47" s="9" t="str">
        <f t="shared" si="9"/>
        <v/>
      </c>
      <c r="AP47" s="9" t="str">
        <f t="shared" si="10"/>
        <v/>
      </c>
      <c r="AQ47" s="9" t="str">
        <f t="shared" si="11"/>
        <v/>
      </c>
      <c r="AR47" s="9" t="str">
        <f t="shared" si="12"/>
        <v/>
      </c>
      <c r="AS47" s="1" t="str">
        <f t="shared" si="13"/>
        <v/>
      </c>
    </row>
    <row r="48" spans="1:45">
      <c r="A48" s="6" t="s">
        <v>306</v>
      </c>
      <c r="B48" s="7"/>
      <c r="C48" s="19"/>
      <c r="D48" s="11" t="str">
        <f>IF(ISBLANK(C48),"",VLOOKUP(C48,LU_Com!$A$22:$D$31,LangNum,FALSE))</f>
        <v/>
      </c>
      <c r="E48" s="2"/>
      <c r="F48" s="11" t="str">
        <f>IF(ISBLANK(E48),"",VLOOKUP(E48,LU_Com!$A$37:$D$40,LangNum,FALSE))</f>
        <v/>
      </c>
      <c r="G48" s="2"/>
      <c r="H48" s="11" t="str">
        <f>IF(ISBLANK(G48),"",VLOOKUP(G48,LU_Com!$A$44:$D$47,LangNum,FALSE))</f>
        <v/>
      </c>
      <c r="I48" s="2"/>
      <c r="J48" s="11" t="str">
        <f>IF(ISBLANK(I48),"",VLOOKUP(I48,LU_Com!$A$51:$D$54,LangNum,FALSE))</f>
        <v/>
      </c>
      <c r="K48" s="2"/>
      <c r="L48" s="11" t="str">
        <f>IF(ISBLANK(K48),"",VLOOKUP(K48,LU_Com!$A$59:$D$62,LangNum,FALSE))</f>
        <v/>
      </c>
      <c r="M48" s="2"/>
      <c r="N48" s="11" t="str">
        <f>IF(ISBLANK(M48),"",VLOOKUP(M48,LU_Com!$A$67:$D$70,LangNum,FALSE))</f>
        <v/>
      </c>
      <c r="O48" s="2"/>
      <c r="P48" s="11" t="str">
        <f>IF(ISBLANK(O48),"",VLOOKUP(O48,LU_Com!$A$75:$D$78,LangNum,FALSE))</f>
        <v/>
      </c>
      <c r="Q48" s="2"/>
      <c r="R48" s="11" t="str">
        <f>IF(ISBLANK(Q48),"",VLOOKUP(Q48,LU_Com!$A$83:$D$86,LangNum,FALSE))</f>
        <v/>
      </c>
      <c r="S48" s="2"/>
      <c r="T48" s="11" t="str">
        <f>IF(ISBLANK(S48),"",VLOOKUP(S48,LU_Com!$A$91:$D$94,LangNum,FALSE))</f>
        <v/>
      </c>
      <c r="U48" s="2"/>
      <c r="V48" s="11" t="str">
        <f>IF(ISBLANK(U48),"",VLOOKUP(U48,LU_Com!$A$99:$D$102,LangNum,FALSE))</f>
        <v/>
      </c>
      <c r="W48" s="2"/>
      <c r="X48" s="11" t="str">
        <f>IF(ISBLANK(W48),"",VLOOKUP(W48,LU_Com!$A$107:$D$110,LangNum,FALSE))</f>
        <v/>
      </c>
      <c r="Y48" s="2"/>
      <c r="Z48" s="11" t="str">
        <f>IF(ISBLANK(Y48),"",VLOOKUP(Y48,LU_Com!$A$115:$D$118,LangNum,FALSE))</f>
        <v/>
      </c>
      <c r="AA48" s="2"/>
      <c r="AB48" s="11" t="str">
        <f>IF(ISBLANK(AA48),"",VLOOKUP(AA48,LU_Com!$A$123:$D$126,LangNum,FALSE))</f>
        <v/>
      </c>
      <c r="AE48" s="1" t="s">
        <v>2223</v>
      </c>
      <c r="AF48" s="6" t="str">
        <f t="shared" si="0"/>
        <v/>
      </c>
      <c r="AG48" s="9" t="str">
        <f t="shared" si="1"/>
        <v/>
      </c>
      <c r="AH48" s="9" t="str">
        <f t="shared" si="2"/>
        <v/>
      </c>
      <c r="AI48" s="9" t="str">
        <f t="shared" si="3"/>
        <v/>
      </c>
      <c r="AJ48" s="9" t="str">
        <f t="shared" si="4"/>
        <v/>
      </c>
      <c r="AK48" s="9" t="str">
        <f t="shared" si="5"/>
        <v/>
      </c>
      <c r="AL48" s="9" t="str">
        <f t="shared" si="6"/>
        <v/>
      </c>
      <c r="AM48" s="9" t="str">
        <f t="shared" si="7"/>
        <v/>
      </c>
      <c r="AN48" s="9" t="str">
        <f t="shared" si="8"/>
        <v/>
      </c>
      <c r="AO48" s="9" t="str">
        <f t="shared" si="9"/>
        <v/>
      </c>
      <c r="AP48" s="9" t="str">
        <f t="shared" si="10"/>
        <v/>
      </c>
      <c r="AQ48" s="9" t="str">
        <f t="shared" si="11"/>
        <v/>
      </c>
      <c r="AR48" s="9" t="str">
        <f t="shared" si="12"/>
        <v/>
      </c>
      <c r="AS48" s="1" t="str">
        <f t="shared" si="13"/>
        <v/>
      </c>
    </row>
    <row r="49" spans="1:45">
      <c r="A49" s="6" t="s">
        <v>307</v>
      </c>
      <c r="B49" s="7"/>
      <c r="C49" s="19"/>
      <c r="D49" s="11" t="str">
        <f>IF(ISBLANK(C49),"",VLOOKUP(C49,LU_Com!$A$22:$D$31,LangNum,FALSE))</f>
        <v/>
      </c>
      <c r="E49" s="2"/>
      <c r="F49" s="11" t="str">
        <f>IF(ISBLANK(E49),"",VLOOKUP(E49,LU_Com!$A$37:$D$40,LangNum,FALSE))</f>
        <v/>
      </c>
      <c r="G49" s="2"/>
      <c r="H49" s="11" t="str">
        <f>IF(ISBLANK(G49),"",VLOOKUP(G49,LU_Com!$A$44:$D$47,LangNum,FALSE))</f>
        <v/>
      </c>
      <c r="I49" s="2"/>
      <c r="J49" s="11" t="str">
        <f>IF(ISBLANK(I49),"",VLOOKUP(I49,LU_Com!$A$51:$D$54,LangNum,FALSE))</f>
        <v/>
      </c>
      <c r="K49" s="2"/>
      <c r="L49" s="11" t="str">
        <f>IF(ISBLANK(K49),"",VLOOKUP(K49,LU_Com!$A$59:$D$62,LangNum,FALSE))</f>
        <v/>
      </c>
      <c r="M49" s="2"/>
      <c r="N49" s="11" t="str">
        <f>IF(ISBLANK(M49),"",VLOOKUP(M49,LU_Com!$A$67:$D$70,LangNum,FALSE))</f>
        <v/>
      </c>
      <c r="O49" s="2"/>
      <c r="P49" s="11" t="str">
        <f>IF(ISBLANK(O49),"",VLOOKUP(O49,LU_Com!$A$75:$D$78,LangNum,FALSE))</f>
        <v/>
      </c>
      <c r="Q49" s="2"/>
      <c r="R49" s="11" t="str">
        <f>IF(ISBLANK(Q49),"",VLOOKUP(Q49,LU_Com!$A$83:$D$86,LangNum,FALSE))</f>
        <v/>
      </c>
      <c r="S49" s="2"/>
      <c r="T49" s="11" t="str">
        <f>IF(ISBLANK(S49),"",VLOOKUP(S49,LU_Com!$A$91:$D$94,LangNum,FALSE))</f>
        <v/>
      </c>
      <c r="U49" s="2"/>
      <c r="V49" s="11" t="str">
        <f>IF(ISBLANK(U49),"",VLOOKUP(U49,LU_Com!$A$99:$D$102,LangNum,FALSE))</f>
        <v/>
      </c>
      <c r="W49" s="2"/>
      <c r="X49" s="11" t="str">
        <f>IF(ISBLANK(W49),"",VLOOKUP(W49,LU_Com!$A$107:$D$110,LangNum,FALSE))</f>
        <v/>
      </c>
      <c r="Y49" s="2"/>
      <c r="Z49" s="11" t="str">
        <f>IF(ISBLANK(Y49),"",VLOOKUP(Y49,LU_Com!$A$115:$D$118,LangNum,FALSE))</f>
        <v/>
      </c>
      <c r="AA49" s="2"/>
      <c r="AB49" s="11" t="str">
        <f>IF(ISBLANK(AA49),"",VLOOKUP(AA49,LU_Com!$A$123:$D$126,LangNum,FALSE))</f>
        <v/>
      </c>
      <c r="AE49" s="1" t="s">
        <v>2223</v>
      </c>
      <c r="AF49" s="6" t="str">
        <f t="shared" si="0"/>
        <v/>
      </c>
      <c r="AG49" s="9" t="str">
        <f t="shared" si="1"/>
        <v/>
      </c>
      <c r="AH49" s="9" t="str">
        <f t="shared" si="2"/>
        <v/>
      </c>
      <c r="AI49" s="9" t="str">
        <f t="shared" si="3"/>
        <v/>
      </c>
      <c r="AJ49" s="9" t="str">
        <f t="shared" si="4"/>
        <v/>
      </c>
      <c r="AK49" s="9" t="str">
        <f t="shared" si="5"/>
        <v/>
      </c>
      <c r="AL49" s="9" t="str">
        <f t="shared" si="6"/>
        <v/>
      </c>
      <c r="AM49" s="9" t="str">
        <f t="shared" si="7"/>
        <v/>
      </c>
      <c r="AN49" s="9" t="str">
        <f t="shared" si="8"/>
        <v/>
      </c>
      <c r="AO49" s="9" t="str">
        <f t="shared" si="9"/>
        <v/>
      </c>
      <c r="AP49" s="9" t="str">
        <f t="shared" si="10"/>
        <v/>
      </c>
      <c r="AQ49" s="9" t="str">
        <f t="shared" si="11"/>
        <v/>
      </c>
      <c r="AR49" s="9" t="str">
        <f t="shared" si="12"/>
        <v/>
      </c>
      <c r="AS49" s="1" t="str">
        <f t="shared" si="13"/>
        <v/>
      </c>
    </row>
    <row r="50" spans="1:45">
      <c r="A50" s="6" t="s">
        <v>308</v>
      </c>
      <c r="B50" s="7"/>
      <c r="C50" s="19"/>
      <c r="D50" s="11" t="str">
        <f>IF(ISBLANK(C50),"",VLOOKUP(C50,LU_Com!$A$22:$D$31,LangNum,FALSE))</f>
        <v/>
      </c>
      <c r="E50" s="2"/>
      <c r="F50" s="11" t="str">
        <f>IF(ISBLANK(E50),"",VLOOKUP(E50,LU_Com!$A$37:$D$40,LangNum,FALSE))</f>
        <v/>
      </c>
      <c r="G50" s="2"/>
      <c r="H50" s="11" t="str">
        <f>IF(ISBLANK(G50),"",VLOOKUP(G50,LU_Com!$A$44:$D$47,LangNum,FALSE))</f>
        <v/>
      </c>
      <c r="I50" s="2"/>
      <c r="J50" s="11" t="str">
        <f>IF(ISBLANK(I50),"",VLOOKUP(I50,LU_Com!$A$51:$D$54,LangNum,FALSE))</f>
        <v/>
      </c>
      <c r="K50" s="2"/>
      <c r="L50" s="11" t="str">
        <f>IF(ISBLANK(K50),"",VLOOKUP(K50,LU_Com!$A$59:$D$62,LangNum,FALSE))</f>
        <v/>
      </c>
      <c r="M50" s="2"/>
      <c r="N50" s="11" t="str">
        <f>IF(ISBLANK(M50),"",VLOOKUP(M50,LU_Com!$A$67:$D$70,LangNum,FALSE))</f>
        <v/>
      </c>
      <c r="O50" s="2"/>
      <c r="P50" s="11" t="str">
        <f>IF(ISBLANK(O50),"",VLOOKUP(O50,LU_Com!$A$75:$D$78,LangNum,FALSE))</f>
        <v/>
      </c>
      <c r="Q50" s="2"/>
      <c r="R50" s="11" t="str">
        <f>IF(ISBLANK(Q50),"",VLOOKUP(Q50,LU_Com!$A$83:$D$86,LangNum,FALSE))</f>
        <v/>
      </c>
      <c r="S50" s="2"/>
      <c r="T50" s="11" t="str">
        <f>IF(ISBLANK(S50),"",VLOOKUP(S50,LU_Com!$A$91:$D$94,LangNum,FALSE))</f>
        <v/>
      </c>
      <c r="U50" s="2"/>
      <c r="V50" s="11" t="str">
        <f>IF(ISBLANK(U50),"",VLOOKUP(U50,LU_Com!$A$99:$D$102,LangNum,FALSE))</f>
        <v/>
      </c>
      <c r="W50" s="2"/>
      <c r="X50" s="11" t="str">
        <f>IF(ISBLANK(W50),"",VLOOKUP(W50,LU_Com!$A$107:$D$110,LangNum,FALSE))</f>
        <v/>
      </c>
      <c r="Y50" s="2"/>
      <c r="Z50" s="11" t="str">
        <f>IF(ISBLANK(Y50),"",VLOOKUP(Y50,LU_Com!$A$115:$D$118,LangNum,FALSE))</f>
        <v/>
      </c>
      <c r="AA50" s="2"/>
      <c r="AB50" s="11" t="str">
        <f>IF(ISBLANK(AA50),"",VLOOKUP(AA50,LU_Com!$A$123:$D$126,LangNum,FALSE))</f>
        <v/>
      </c>
      <c r="AE50" s="1" t="s">
        <v>2223</v>
      </c>
      <c r="AF50" s="6" t="str">
        <f t="shared" si="0"/>
        <v/>
      </c>
      <c r="AG50" s="9" t="str">
        <f t="shared" si="1"/>
        <v/>
      </c>
      <c r="AH50" s="9" t="str">
        <f t="shared" si="2"/>
        <v/>
      </c>
      <c r="AI50" s="9" t="str">
        <f t="shared" si="3"/>
        <v/>
      </c>
      <c r="AJ50" s="9" t="str">
        <f t="shared" si="4"/>
        <v/>
      </c>
      <c r="AK50" s="9" t="str">
        <f t="shared" si="5"/>
        <v/>
      </c>
      <c r="AL50" s="9" t="str">
        <f t="shared" si="6"/>
        <v/>
      </c>
      <c r="AM50" s="9" t="str">
        <f t="shared" si="7"/>
        <v/>
      </c>
      <c r="AN50" s="9" t="str">
        <f t="shared" si="8"/>
        <v/>
      </c>
      <c r="AO50" s="9" t="str">
        <f t="shared" si="9"/>
        <v/>
      </c>
      <c r="AP50" s="9" t="str">
        <f t="shared" si="10"/>
        <v/>
      </c>
      <c r="AQ50" s="9" t="str">
        <f t="shared" si="11"/>
        <v/>
      </c>
      <c r="AR50" s="9" t="str">
        <f t="shared" si="12"/>
        <v/>
      </c>
      <c r="AS50" s="1" t="str">
        <f t="shared" si="13"/>
        <v/>
      </c>
    </row>
    <row r="51" spans="1:45">
      <c r="A51" s="6" t="s">
        <v>309</v>
      </c>
      <c r="B51" s="7"/>
      <c r="C51" s="19"/>
      <c r="D51" s="11" t="str">
        <f>IF(ISBLANK(C51),"",VLOOKUP(C51,LU_Com!$A$22:$D$31,LangNum,FALSE))</f>
        <v/>
      </c>
      <c r="E51" s="2"/>
      <c r="F51" s="11" t="str">
        <f>IF(ISBLANK(E51),"",VLOOKUP(E51,LU_Com!$A$37:$D$40,LangNum,FALSE))</f>
        <v/>
      </c>
      <c r="G51" s="2"/>
      <c r="H51" s="11" t="str">
        <f>IF(ISBLANK(G51),"",VLOOKUP(G51,LU_Com!$A$44:$D$47,LangNum,FALSE))</f>
        <v/>
      </c>
      <c r="I51" s="2"/>
      <c r="J51" s="11" t="str">
        <f>IF(ISBLANK(I51),"",VLOOKUP(I51,LU_Com!$A$51:$D$54,LangNum,FALSE))</f>
        <v/>
      </c>
      <c r="K51" s="2"/>
      <c r="L51" s="11" t="str">
        <f>IF(ISBLANK(K51),"",VLOOKUP(K51,LU_Com!$A$59:$D$62,LangNum,FALSE))</f>
        <v/>
      </c>
      <c r="M51" s="2"/>
      <c r="N51" s="11" t="str">
        <f>IF(ISBLANK(M51),"",VLOOKUP(M51,LU_Com!$A$67:$D$70,LangNum,FALSE))</f>
        <v/>
      </c>
      <c r="O51" s="2"/>
      <c r="P51" s="11" t="str">
        <f>IF(ISBLANK(O51),"",VLOOKUP(O51,LU_Com!$A$75:$D$78,LangNum,FALSE))</f>
        <v/>
      </c>
      <c r="Q51" s="2"/>
      <c r="R51" s="11" t="str">
        <f>IF(ISBLANK(Q51),"",VLOOKUP(Q51,LU_Com!$A$83:$D$86,LangNum,FALSE))</f>
        <v/>
      </c>
      <c r="S51" s="2"/>
      <c r="T51" s="11" t="str">
        <f>IF(ISBLANK(S51),"",VLOOKUP(S51,LU_Com!$A$91:$D$94,LangNum,FALSE))</f>
        <v/>
      </c>
      <c r="U51" s="2"/>
      <c r="V51" s="11" t="str">
        <f>IF(ISBLANK(U51),"",VLOOKUP(U51,LU_Com!$A$99:$D$102,LangNum,FALSE))</f>
        <v/>
      </c>
      <c r="W51" s="2"/>
      <c r="X51" s="11" t="str">
        <f>IF(ISBLANK(W51),"",VLOOKUP(W51,LU_Com!$A$107:$D$110,LangNum,FALSE))</f>
        <v/>
      </c>
      <c r="Y51" s="2"/>
      <c r="Z51" s="11" t="str">
        <f>IF(ISBLANK(Y51),"",VLOOKUP(Y51,LU_Com!$A$115:$D$118,LangNum,FALSE))</f>
        <v/>
      </c>
      <c r="AA51" s="2"/>
      <c r="AB51" s="11" t="str">
        <f>IF(ISBLANK(AA51),"",VLOOKUP(AA51,LU_Com!$A$123:$D$126,LangNum,FALSE))</f>
        <v/>
      </c>
      <c r="AE51" s="1" t="s">
        <v>2223</v>
      </c>
      <c r="AF51" s="6" t="str">
        <f t="shared" si="0"/>
        <v/>
      </c>
      <c r="AG51" s="9" t="str">
        <f t="shared" si="1"/>
        <v/>
      </c>
      <c r="AH51" s="9" t="str">
        <f t="shared" si="2"/>
        <v/>
      </c>
      <c r="AI51" s="9" t="str">
        <f t="shared" si="3"/>
        <v/>
      </c>
      <c r="AJ51" s="9" t="str">
        <f t="shared" si="4"/>
        <v/>
      </c>
      <c r="AK51" s="9" t="str">
        <f t="shared" si="5"/>
        <v/>
      </c>
      <c r="AL51" s="9" t="str">
        <f t="shared" si="6"/>
        <v/>
      </c>
      <c r="AM51" s="9" t="str">
        <f t="shared" si="7"/>
        <v/>
      </c>
      <c r="AN51" s="9" t="str">
        <f t="shared" si="8"/>
        <v/>
      </c>
      <c r="AO51" s="9" t="str">
        <f t="shared" si="9"/>
        <v/>
      </c>
      <c r="AP51" s="9" t="str">
        <f t="shared" si="10"/>
        <v/>
      </c>
      <c r="AQ51" s="9" t="str">
        <f t="shared" si="11"/>
        <v/>
      </c>
      <c r="AR51" s="9" t="str">
        <f t="shared" si="12"/>
        <v/>
      </c>
      <c r="AS51" s="1" t="str">
        <f t="shared" si="13"/>
        <v/>
      </c>
    </row>
    <row r="52" spans="1:45">
      <c r="A52" s="6" t="s">
        <v>310</v>
      </c>
      <c r="B52" s="7"/>
      <c r="C52" s="19"/>
      <c r="D52" s="11" t="str">
        <f>IF(ISBLANK(C52),"",VLOOKUP(C52,LU_Com!$A$22:$D$31,LangNum,FALSE))</f>
        <v/>
      </c>
      <c r="E52" s="2"/>
      <c r="F52" s="11" t="str">
        <f>IF(ISBLANK(E52),"",VLOOKUP(E52,LU_Com!$A$37:$D$40,LangNum,FALSE))</f>
        <v/>
      </c>
      <c r="G52" s="2"/>
      <c r="H52" s="11" t="str">
        <f>IF(ISBLANK(G52),"",VLOOKUP(G52,LU_Com!$A$44:$D$47,LangNum,FALSE))</f>
        <v/>
      </c>
      <c r="I52" s="2"/>
      <c r="J52" s="11" t="str">
        <f>IF(ISBLANK(I52),"",VLOOKUP(I52,LU_Com!$A$51:$D$54,LangNum,FALSE))</f>
        <v/>
      </c>
      <c r="K52" s="2"/>
      <c r="L52" s="11" t="str">
        <f>IF(ISBLANK(K52),"",VLOOKUP(K52,LU_Com!$A$59:$D$62,LangNum,FALSE))</f>
        <v/>
      </c>
      <c r="M52" s="2"/>
      <c r="N52" s="11" t="str">
        <f>IF(ISBLANK(M52),"",VLOOKUP(M52,LU_Com!$A$67:$D$70,LangNum,FALSE))</f>
        <v/>
      </c>
      <c r="O52" s="2"/>
      <c r="P52" s="11" t="str">
        <f>IF(ISBLANK(O52),"",VLOOKUP(O52,LU_Com!$A$75:$D$78,LangNum,FALSE))</f>
        <v/>
      </c>
      <c r="Q52" s="2"/>
      <c r="R52" s="11" t="str">
        <f>IF(ISBLANK(Q52),"",VLOOKUP(Q52,LU_Com!$A$83:$D$86,LangNum,FALSE))</f>
        <v/>
      </c>
      <c r="S52" s="2"/>
      <c r="T52" s="11" t="str">
        <f>IF(ISBLANK(S52),"",VLOOKUP(S52,LU_Com!$A$91:$D$94,LangNum,FALSE))</f>
        <v/>
      </c>
      <c r="U52" s="2"/>
      <c r="V52" s="11" t="str">
        <f>IF(ISBLANK(U52),"",VLOOKUP(U52,LU_Com!$A$99:$D$102,LangNum,FALSE))</f>
        <v/>
      </c>
      <c r="W52" s="2"/>
      <c r="X52" s="11" t="str">
        <f>IF(ISBLANK(W52),"",VLOOKUP(W52,LU_Com!$A$107:$D$110,LangNum,FALSE))</f>
        <v/>
      </c>
      <c r="Y52" s="2"/>
      <c r="Z52" s="11" t="str">
        <f>IF(ISBLANK(Y52),"",VLOOKUP(Y52,LU_Com!$A$115:$D$118,LangNum,FALSE))</f>
        <v/>
      </c>
      <c r="AA52" s="2"/>
      <c r="AB52" s="11" t="str">
        <f>IF(ISBLANK(AA52),"",VLOOKUP(AA52,LU_Com!$A$123:$D$126,LangNum,FALSE))</f>
        <v/>
      </c>
      <c r="AE52" s="1" t="s">
        <v>2223</v>
      </c>
      <c r="AF52" s="6" t="str">
        <f t="shared" si="0"/>
        <v/>
      </c>
      <c r="AG52" s="9" t="str">
        <f t="shared" si="1"/>
        <v/>
      </c>
      <c r="AH52" s="9" t="str">
        <f t="shared" si="2"/>
        <v/>
      </c>
      <c r="AI52" s="9" t="str">
        <f t="shared" si="3"/>
        <v/>
      </c>
      <c r="AJ52" s="9" t="str">
        <f t="shared" si="4"/>
        <v/>
      </c>
      <c r="AK52" s="9" t="str">
        <f t="shared" si="5"/>
        <v/>
      </c>
      <c r="AL52" s="9" t="str">
        <f t="shared" si="6"/>
        <v/>
      </c>
      <c r="AM52" s="9" t="str">
        <f t="shared" si="7"/>
        <v/>
      </c>
      <c r="AN52" s="9" t="str">
        <f t="shared" si="8"/>
        <v/>
      </c>
      <c r="AO52" s="9" t="str">
        <f t="shared" si="9"/>
        <v/>
      </c>
      <c r="AP52" s="9" t="str">
        <f t="shared" si="10"/>
        <v/>
      </c>
      <c r="AQ52" s="9" t="str">
        <f t="shared" si="11"/>
        <v/>
      </c>
      <c r="AR52" s="9" t="str">
        <f t="shared" si="12"/>
        <v/>
      </c>
      <c r="AS52" s="1" t="str">
        <f t="shared" si="13"/>
        <v/>
      </c>
    </row>
    <row r="53" spans="1:45">
      <c r="A53" s="6" t="s">
        <v>311</v>
      </c>
      <c r="B53" s="7"/>
      <c r="C53" s="19"/>
      <c r="D53" s="11" t="str">
        <f>IF(ISBLANK(C53),"",VLOOKUP(C53,LU_Com!$A$22:$D$31,LangNum,FALSE))</f>
        <v/>
      </c>
      <c r="E53" s="2"/>
      <c r="F53" s="11" t="str">
        <f>IF(ISBLANK(E53),"",VLOOKUP(E53,LU_Com!$A$37:$D$40,LangNum,FALSE))</f>
        <v/>
      </c>
      <c r="G53" s="2"/>
      <c r="H53" s="11" t="str">
        <f>IF(ISBLANK(G53),"",VLOOKUP(G53,LU_Com!$A$44:$D$47,LangNum,FALSE))</f>
        <v/>
      </c>
      <c r="I53" s="2"/>
      <c r="J53" s="11" t="str">
        <f>IF(ISBLANK(I53),"",VLOOKUP(I53,LU_Com!$A$51:$D$54,LangNum,FALSE))</f>
        <v/>
      </c>
      <c r="K53" s="2"/>
      <c r="L53" s="11" t="str">
        <f>IF(ISBLANK(K53),"",VLOOKUP(K53,LU_Com!$A$59:$D$62,LangNum,FALSE))</f>
        <v/>
      </c>
      <c r="M53" s="2"/>
      <c r="N53" s="11" t="str">
        <f>IF(ISBLANK(M53),"",VLOOKUP(M53,LU_Com!$A$67:$D$70,LangNum,FALSE))</f>
        <v/>
      </c>
      <c r="O53" s="2"/>
      <c r="P53" s="11" t="str">
        <f>IF(ISBLANK(O53),"",VLOOKUP(O53,LU_Com!$A$75:$D$78,LangNum,FALSE))</f>
        <v/>
      </c>
      <c r="Q53" s="2"/>
      <c r="R53" s="11" t="str">
        <f>IF(ISBLANK(Q53),"",VLOOKUP(Q53,LU_Com!$A$83:$D$86,LangNum,FALSE))</f>
        <v/>
      </c>
      <c r="S53" s="2"/>
      <c r="T53" s="11" t="str">
        <f>IF(ISBLANK(S53),"",VLOOKUP(S53,LU_Com!$A$91:$D$94,LangNum,FALSE))</f>
        <v/>
      </c>
      <c r="U53" s="2"/>
      <c r="V53" s="11" t="str">
        <f>IF(ISBLANK(U53),"",VLOOKUP(U53,LU_Com!$A$99:$D$102,LangNum,FALSE))</f>
        <v/>
      </c>
      <c r="W53" s="2"/>
      <c r="X53" s="11" t="str">
        <f>IF(ISBLANK(W53),"",VLOOKUP(W53,LU_Com!$A$107:$D$110,LangNum,FALSE))</f>
        <v/>
      </c>
      <c r="Y53" s="2"/>
      <c r="Z53" s="11" t="str">
        <f>IF(ISBLANK(Y53),"",VLOOKUP(Y53,LU_Com!$A$115:$D$118,LangNum,FALSE))</f>
        <v/>
      </c>
      <c r="AA53" s="2"/>
      <c r="AB53" s="11" t="str">
        <f>IF(ISBLANK(AA53),"",VLOOKUP(AA53,LU_Com!$A$123:$D$126,LangNum,FALSE))</f>
        <v/>
      </c>
      <c r="AE53" s="1" t="s">
        <v>2223</v>
      </c>
      <c r="AF53" s="6" t="str">
        <f t="shared" si="0"/>
        <v/>
      </c>
      <c r="AG53" s="9" t="str">
        <f t="shared" si="1"/>
        <v/>
      </c>
      <c r="AH53" s="9" t="str">
        <f t="shared" si="2"/>
        <v/>
      </c>
      <c r="AI53" s="9" t="str">
        <f t="shared" si="3"/>
        <v/>
      </c>
      <c r="AJ53" s="9" t="str">
        <f t="shared" si="4"/>
        <v/>
      </c>
      <c r="AK53" s="9" t="str">
        <f t="shared" si="5"/>
        <v/>
      </c>
      <c r="AL53" s="9" t="str">
        <f t="shared" si="6"/>
        <v/>
      </c>
      <c r="AM53" s="9" t="str">
        <f t="shared" si="7"/>
        <v/>
      </c>
      <c r="AN53" s="9" t="str">
        <f t="shared" si="8"/>
        <v/>
      </c>
      <c r="AO53" s="9" t="str">
        <f t="shared" si="9"/>
        <v/>
      </c>
      <c r="AP53" s="9" t="str">
        <f t="shared" si="10"/>
        <v/>
      </c>
      <c r="AQ53" s="9" t="str">
        <f t="shared" si="11"/>
        <v/>
      </c>
      <c r="AR53" s="9" t="str">
        <f t="shared" si="12"/>
        <v/>
      </c>
      <c r="AS53" s="1" t="str">
        <f t="shared" si="13"/>
        <v/>
      </c>
    </row>
    <row r="54" spans="1:45">
      <c r="A54" s="6" t="s">
        <v>312</v>
      </c>
      <c r="B54" s="7"/>
      <c r="C54" s="19"/>
      <c r="D54" s="11" t="str">
        <f>IF(ISBLANK(C54),"",VLOOKUP(C54,LU_Com!$A$22:$D$31,LangNum,FALSE))</f>
        <v/>
      </c>
      <c r="E54" s="2"/>
      <c r="F54" s="11" t="str">
        <f>IF(ISBLANK(E54),"",VLOOKUP(E54,LU_Com!$A$37:$D$40,LangNum,FALSE))</f>
        <v/>
      </c>
      <c r="G54" s="2"/>
      <c r="H54" s="11" t="str">
        <f>IF(ISBLANK(G54),"",VLOOKUP(G54,LU_Com!$A$44:$D$47,LangNum,FALSE))</f>
        <v/>
      </c>
      <c r="I54" s="2"/>
      <c r="J54" s="11" t="str">
        <f>IF(ISBLANK(I54),"",VLOOKUP(I54,LU_Com!$A$51:$D$54,LangNum,FALSE))</f>
        <v/>
      </c>
      <c r="K54" s="2"/>
      <c r="L54" s="11" t="str">
        <f>IF(ISBLANK(K54),"",VLOOKUP(K54,LU_Com!$A$59:$D$62,LangNum,FALSE))</f>
        <v/>
      </c>
      <c r="M54" s="2"/>
      <c r="N54" s="11" t="str">
        <f>IF(ISBLANK(M54),"",VLOOKUP(M54,LU_Com!$A$67:$D$70,LangNum,FALSE))</f>
        <v/>
      </c>
      <c r="O54" s="2"/>
      <c r="P54" s="11" t="str">
        <f>IF(ISBLANK(O54),"",VLOOKUP(O54,LU_Com!$A$75:$D$78,LangNum,FALSE))</f>
        <v/>
      </c>
      <c r="Q54" s="2"/>
      <c r="R54" s="11" t="str">
        <f>IF(ISBLANK(Q54),"",VLOOKUP(Q54,LU_Com!$A$83:$D$86,LangNum,FALSE))</f>
        <v/>
      </c>
      <c r="S54" s="2"/>
      <c r="T54" s="11" t="str">
        <f>IF(ISBLANK(S54),"",VLOOKUP(S54,LU_Com!$A$91:$D$94,LangNum,FALSE))</f>
        <v/>
      </c>
      <c r="U54" s="2"/>
      <c r="V54" s="11" t="str">
        <f>IF(ISBLANK(U54),"",VLOOKUP(U54,LU_Com!$A$99:$D$102,LangNum,FALSE))</f>
        <v/>
      </c>
      <c r="W54" s="2"/>
      <c r="X54" s="11" t="str">
        <f>IF(ISBLANK(W54),"",VLOOKUP(W54,LU_Com!$A$107:$D$110,LangNum,FALSE))</f>
        <v/>
      </c>
      <c r="Y54" s="2"/>
      <c r="Z54" s="11" t="str">
        <f>IF(ISBLANK(Y54),"",VLOOKUP(Y54,LU_Com!$A$115:$D$118,LangNum,FALSE))</f>
        <v/>
      </c>
      <c r="AA54" s="2"/>
      <c r="AB54" s="11" t="str">
        <f>IF(ISBLANK(AA54),"",VLOOKUP(AA54,LU_Com!$A$123:$D$126,LangNum,FALSE))</f>
        <v/>
      </c>
      <c r="AE54" s="1" t="s">
        <v>2223</v>
      </c>
      <c r="AF54" s="6" t="str">
        <f t="shared" si="0"/>
        <v/>
      </c>
      <c r="AG54" s="9" t="str">
        <f t="shared" si="1"/>
        <v/>
      </c>
      <c r="AH54" s="9" t="str">
        <f t="shared" si="2"/>
        <v/>
      </c>
      <c r="AI54" s="9" t="str">
        <f t="shared" si="3"/>
        <v/>
      </c>
      <c r="AJ54" s="9" t="str">
        <f t="shared" si="4"/>
        <v/>
      </c>
      <c r="AK54" s="9" t="str">
        <f t="shared" si="5"/>
        <v/>
      </c>
      <c r="AL54" s="9" t="str">
        <f t="shared" si="6"/>
        <v/>
      </c>
      <c r="AM54" s="9" t="str">
        <f t="shared" si="7"/>
        <v/>
      </c>
      <c r="AN54" s="9" t="str">
        <f t="shared" si="8"/>
        <v/>
      </c>
      <c r="AO54" s="9" t="str">
        <f t="shared" si="9"/>
        <v/>
      </c>
      <c r="AP54" s="9" t="str">
        <f t="shared" si="10"/>
        <v/>
      </c>
      <c r="AQ54" s="9" t="str">
        <f t="shared" si="11"/>
        <v/>
      </c>
      <c r="AR54" s="9" t="str">
        <f t="shared" si="12"/>
        <v/>
      </c>
      <c r="AS54" s="1" t="str">
        <f t="shared" si="13"/>
        <v/>
      </c>
    </row>
    <row r="55" spans="1:45">
      <c r="A55" s="6" t="s">
        <v>313</v>
      </c>
      <c r="B55" s="7"/>
      <c r="C55" s="19"/>
      <c r="D55" s="11" t="str">
        <f>IF(ISBLANK(C55),"",VLOOKUP(C55,LU_Com!$A$22:$D$31,LangNum,FALSE))</f>
        <v/>
      </c>
      <c r="E55" s="2"/>
      <c r="F55" s="11" t="str">
        <f>IF(ISBLANK(E55),"",VLOOKUP(E55,LU_Com!$A$37:$D$40,LangNum,FALSE))</f>
        <v/>
      </c>
      <c r="G55" s="2"/>
      <c r="H55" s="11" t="str">
        <f>IF(ISBLANK(G55),"",VLOOKUP(G55,LU_Com!$A$44:$D$47,LangNum,FALSE))</f>
        <v/>
      </c>
      <c r="I55" s="2"/>
      <c r="J55" s="11" t="str">
        <f>IF(ISBLANK(I55),"",VLOOKUP(I55,LU_Com!$A$51:$D$54,LangNum,FALSE))</f>
        <v/>
      </c>
      <c r="K55" s="2"/>
      <c r="L55" s="11" t="str">
        <f>IF(ISBLANK(K55),"",VLOOKUP(K55,LU_Com!$A$59:$D$62,LangNum,FALSE))</f>
        <v/>
      </c>
      <c r="M55" s="2"/>
      <c r="N55" s="11" t="str">
        <f>IF(ISBLANK(M55),"",VLOOKUP(M55,LU_Com!$A$67:$D$70,LangNum,FALSE))</f>
        <v/>
      </c>
      <c r="O55" s="2"/>
      <c r="P55" s="11" t="str">
        <f>IF(ISBLANK(O55),"",VLOOKUP(O55,LU_Com!$A$75:$D$78,LangNum,FALSE))</f>
        <v/>
      </c>
      <c r="Q55" s="2"/>
      <c r="R55" s="11" t="str">
        <f>IF(ISBLANK(Q55),"",VLOOKUP(Q55,LU_Com!$A$83:$D$86,LangNum,FALSE))</f>
        <v/>
      </c>
      <c r="S55" s="2"/>
      <c r="T55" s="11" t="str">
        <f>IF(ISBLANK(S55),"",VLOOKUP(S55,LU_Com!$A$91:$D$94,LangNum,FALSE))</f>
        <v/>
      </c>
      <c r="U55" s="2"/>
      <c r="V55" s="11" t="str">
        <f>IF(ISBLANK(U55),"",VLOOKUP(U55,LU_Com!$A$99:$D$102,LangNum,FALSE))</f>
        <v/>
      </c>
      <c r="W55" s="2"/>
      <c r="X55" s="11" t="str">
        <f>IF(ISBLANK(W55),"",VLOOKUP(W55,LU_Com!$A$107:$D$110,LangNum,FALSE))</f>
        <v/>
      </c>
      <c r="Y55" s="2"/>
      <c r="Z55" s="11" t="str">
        <f>IF(ISBLANK(Y55),"",VLOOKUP(Y55,LU_Com!$A$115:$D$118,LangNum,FALSE))</f>
        <v/>
      </c>
      <c r="AA55" s="2"/>
      <c r="AB55" s="11" t="str">
        <f>IF(ISBLANK(AA55),"",VLOOKUP(AA55,LU_Com!$A$123:$D$126,LangNum,FALSE))</f>
        <v/>
      </c>
      <c r="AE55" s="1" t="s">
        <v>2223</v>
      </c>
      <c r="AF55" s="6" t="str">
        <f t="shared" si="0"/>
        <v/>
      </c>
      <c r="AG55" s="9" t="str">
        <f t="shared" si="1"/>
        <v/>
      </c>
      <c r="AH55" s="9" t="str">
        <f t="shared" si="2"/>
        <v/>
      </c>
      <c r="AI55" s="9" t="str">
        <f t="shared" si="3"/>
        <v/>
      </c>
      <c r="AJ55" s="9" t="str">
        <f t="shared" si="4"/>
        <v/>
      </c>
      <c r="AK55" s="9" t="str">
        <f t="shared" si="5"/>
        <v/>
      </c>
      <c r="AL55" s="9" t="str">
        <f t="shared" si="6"/>
        <v/>
      </c>
      <c r="AM55" s="9" t="str">
        <f t="shared" si="7"/>
        <v/>
      </c>
      <c r="AN55" s="9" t="str">
        <f t="shared" si="8"/>
        <v/>
      </c>
      <c r="AO55" s="9" t="str">
        <f t="shared" si="9"/>
        <v/>
      </c>
      <c r="AP55" s="9" t="str">
        <f t="shared" si="10"/>
        <v/>
      </c>
      <c r="AQ55" s="9" t="str">
        <f t="shared" si="11"/>
        <v/>
      </c>
      <c r="AR55" s="9" t="str">
        <f t="shared" si="12"/>
        <v/>
      </c>
      <c r="AS55" s="1" t="str">
        <f t="shared" si="13"/>
        <v/>
      </c>
    </row>
    <row r="56" spans="1:45">
      <c r="A56" s="6" t="s">
        <v>314</v>
      </c>
      <c r="B56" s="7"/>
      <c r="C56" s="19"/>
      <c r="D56" s="11" t="str">
        <f>IF(ISBLANK(C56),"",VLOOKUP(C56,LU_Com!$A$22:$D$31,LangNum,FALSE))</f>
        <v/>
      </c>
      <c r="E56" s="2"/>
      <c r="F56" s="11" t="str">
        <f>IF(ISBLANK(E56),"",VLOOKUP(E56,LU_Com!$A$37:$D$40,LangNum,FALSE))</f>
        <v/>
      </c>
      <c r="G56" s="2"/>
      <c r="H56" s="11" t="str">
        <f>IF(ISBLANK(G56),"",VLOOKUP(G56,LU_Com!$A$44:$D$47,LangNum,FALSE))</f>
        <v/>
      </c>
      <c r="I56" s="2"/>
      <c r="J56" s="11" t="str">
        <f>IF(ISBLANK(I56),"",VLOOKUP(I56,LU_Com!$A$51:$D$54,LangNum,FALSE))</f>
        <v/>
      </c>
      <c r="K56" s="2"/>
      <c r="L56" s="11" t="str">
        <f>IF(ISBLANK(K56),"",VLOOKUP(K56,LU_Com!$A$59:$D$62,LangNum,FALSE))</f>
        <v/>
      </c>
      <c r="M56" s="2"/>
      <c r="N56" s="11" t="str">
        <f>IF(ISBLANK(M56),"",VLOOKUP(M56,LU_Com!$A$67:$D$70,LangNum,FALSE))</f>
        <v/>
      </c>
      <c r="O56" s="2"/>
      <c r="P56" s="11" t="str">
        <f>IF(ISBLANK(O56),"",VLOOKUP(O56,LU_Com!$A$75:$D$78,LangNum,FALSE))</f>
        <v/>
      </c>
      <c r="Q56" s="2"/>
      <c r="R56" s="11" t="str">
        <f>IF(ISBLANK(Q56),"",VLOOKUP(Q56,LU_Com!$A$83:$D$86,LangNum,FALSE))</f>
        <v/>
      </c>
      <c r="S56" s="2"/>
      <c r="T56" s="11" t="str">
        <f>IF(ISBLANK(S56),"",VLOOKUP(S56,LU_Com!$A$91:$D$94,LangNum,FALSE))</f>
        <v/>
      </c>
      <c r="U56" s="2"/>
      <c r="V56" s="11" t="str">
        <f>IF(ISBLANK(U56),"",VLOOKUP(U56,LU_Com!$A$99:$D$102,LangNum,FALSE))</f>
        <v/>
      </c>
      <c r="W56" s="2"/>
      <c r="X56" s="11" t="str">
        <f>IF(ISBLANK(W56),"",VLOOKUP(W56,LU_Com!$A$107:$D$110,LangNum,FALSE))</f>
        <v/>
      </c>
      <c r="Y56" s="2"/>
      <c r="Z56" s="11" t="str">
        <f>IF(ISBLANK(Y56),"",VLOOKUP(Y56,LU_Com!$A$115:$D$118,LangNum,FALSE))</f>
        <v/>
      </c>
      <c r="AA56" s="2"/>
      <c r="AB56" s="11" t="str">
        <f>IF(ISBLANK(AA56),"",VLOOKUP(AA56,LU_Com!$A$123:$D$126,LangNum,FALSE))</f>
        <v/>
      </c>
      <c r="AE56" s="1" t="s">
        <v>2223</v>
      </c>
      <c r="AF56" s="6" t="str">
        <f t="shared" si="0"/>
        <v/>
      </c>
      <c r="AG56" s="9" t="str">
        <f t="shared" si="1"/>
        <v/>
      </c>
      <c r="AH56" s="9" t="str">
        <f t="shared" si="2"/>
        <v/>
      </c>
      <c r="AI56" s="9" t="str">
        <f t="shared" si="3"/>
        <v/>
      </c>
      <c r="AJ56" s="9" t="str">
        <f t="shared" si="4"/>
        <v/>
      </c>
      <c r="AK56" s="9" t="str">
        <f t="shared" si="5"/>
        <v/>
      </c>
      <c r="AL56" s="9" t="str">
        <f t="shared" si="6"/>
        <v/>
      </c>
      <c r="AM56" s="9" t="str">
        <f t="shared" si="7"/>
        <v/>
      </c>
      <c r="AN56" s="9" t="str">
        <f t="shared" si="8"/>
        <v/>
      </c>
      <c r="AO56" s="9" t="str">
        <f t="shared" si="9"/>
        <v/>
      </c>
      <c r="AP56" s="9" t="str">
        <f t="shared" si="10"/>
        <v/>
      </c>
      <c r="AQ56" s="9" t="str">
        <f t="shared" si="11"/>
        <v/>
      </c>
      <c r="AR56" s="9" t="str">
        <f t="shared" si="12"/>
        <v/>
      </c>
      <c r="AS56" s="1" t="str">
        <f t="shared" si="13"/>
        <v/>
      </c>
    </row>
    <row r="57" spans="1:45">
      <c r="A57" s="6" t="s">
        <v>315</v>
      </c>
      <c r="B57" s="7"/>
      <c r="C57" s="19"/>
      <c r="D57" s="11" t="str">
        <f>IF(ISBLANK(C57),"",VLOOKUP(C57,LU_Com!$A$22:$D$31,LangNum,FALSE))</f>
        <v/>
      </c>
      <c r="E57" s="2"/>
      <c r="F57" s="11" t="str">
        <f>IF(ISBLANK(E57),"",VLOOKUP(E57,LU_Com!$A$37:$D$40,LangNum,FALSE))</f>
        <v/>
      </c>
      <c r="G57" s="2"/>
      <c r="H57" s="11" t="str">
        <f>IF(ISBLANK(G57),"",VLOOKUP(G57,LU_Com!$A$44:$D$47,LangNum,FALSE))</f>
        <v/>
      </c>
      <c r="I57" s="2"/>
      <c r="J57" s="11" t="str">
        <f>IF(ISBLANK(I57),"",VLOOKUP(I57,LU_Com!$A$51:$D$54,LangNum,FALSE))</f>
        <v/>
      </c>
      <c r="K57" s="2"/>
      <c r="L57" s="11" t="str">
        <f>IF(ISBLANK(K57),"",VLOOKUP(K57,LU_Com!$A$59:$D$62,LangNum,FALSE))</f>
        <v/>
      </c>
      <c r="M57" s="2"/>
      <c r="N57" s="11" t="str">
        <f>IF(ISBLANK(M57),"",VLOOKUP(M57,LU_Com!$A$67:$D$70,LangNum,FALSE))</f>
        <v/>
      </c>
      <c r="O57" s="2"/>
      <c r="P57" s="11" t="str">
        <f>IF(ISBLANK(O57),"",VLOOKUP(O57,LU_Com!$A$75:$D$78,LangNum,FALSE))</f>
        <v/>
      </c>
      <c r="Q57" s="2"/>
      <c r="R57" s="11" t="str">
        <f>IF(ISBLANK(Q57),"",VLOOKUP(Q57,LU_Com!$A$83:$D$86,LangNum,FALSE))</f>
        <v/>
      </c>
      <c r="S57" s="2"/>
      <c r="T57" s="11" t="str">
        <f>IF(ISBLANK(S57),"",VLOOKUP(S57,LU_Com!$A$91:$D$94,LangNum,FALSE))</f>
        <v/>
      </c>
      <c r="U57" s="2"/>
      <c r="V57" s="11" t="str">
        <f>IF(ISBLANK(U57),"",VLOOKUP(U57,LU_Com!$A$99:$D$102,LangNum,FALSE))</f>
        <v/>
      </c>
      <c r="W57" s="2"/>
      <c r="X57" s="11" t="str">
        <f>IF(ISBLANK(W57),"",VLOOKUP(W57,LU_Com!$A$107:$D$110,LangNum,FALSE))</f>
        <v/>
      </c>
      <c r="Y57" s="2"/>
      <c r="Z57" s="11" t="str">
        <f>IF(ISBLANK(Y57),"",VLOOKUP(Y57,LU_Com!$A$115:$D$118,LangNum,FALSE))</f>
        <v/>
      </c>
      <c r="AA57" s="2"/>
      <c r="AB57" s="11" t="str">
        <f>IF(ISBLANK(AA57),"",VLOOKUP(AA57,LU_Com!$A$123:$D$126,LangNum,FALSE))</f>
        <v/>
      </c>
      <c r="AE57" s="1" t="s">
        <v>2223</v>
      </c>
      <c r="AF57" s="6" t="str">
        <f t="shared" si="0"/>
        <v/>
      </c>
      <c r="AG57" s="9" t="str">
        <f t="shared" si="1"/>
        <v/>
      </c>
      <c r="AH57" s="9" t="str">
        <f t="shared" si="2"/>
        <v/>
      </c>
      <c r="AI57" s="9" t="str">
        <f t="shared" si="3"/>
        <v/>
      </c>
      <c r="AJ57" s="9" t="str">
        <f t="shared" si="4"/>
        <v/>
      </c>
      <c r="AK57" s="9" t="str">
        <f t="shared" si="5"/>
        <v/>
      </c>
      <c r="AL57" s="9" t="str">
        <f t="shared" si="6"/>
        <v/>
      </c>
      <c r="AM57" s="9" t="str">
        <f t="shared" si="7"/>
        <v/>
      </c>
      <c r="AN57" s="9" t="str">
        <f t="shared" si="8"/>
        <v/>
      </c>
      <c r="AO57" s="9" t="str">
        <f t="shared" si="9"/>
        <v/>
      </c>
      <c r="AP57" s="9" t="str">
        <f t="shared" si="10"/>
        <v/>
      </c>
      <c r="AQ57" s="9" t="str">
        <f t="shared" si="11"/>
        <v/>
      </c>
      <c r="AR57" s="9" t="str">
        <f t="shared" si="12"/>
        <v/>
      </c>
      <c r="AS57" s="1" t="str">
        <f t="shared" si="13"/>
        <v/>
      </c>
    </row>
    <row r="58" spans="1:45">
      <c r="A58" s="6" t="s">
        <v>316</v>
      </c>
      <c r="B58" s="7"/>
      <c r="C58" s="19"/>
      <c r="D58" s="11" t="str">
        <f>IF(ISBLANK(C58),"",VLOOKUP(C58,LU_Com!$A$22:$D$31,LangNum,FALSE))</f>
        <v/>
      </c>
      <c r="E58" s="2"/>
      <c r="F58" s="11" t="str">
        <f>IF(ISBLANK(E58),"",VLOOKUP(E58,LU_Com!$A$37:$D$40,LangNum,FALSE))</f>
        <v/>
      </c>
      <c r="G58" s="2"/>
      <c r="H58" s="11" t="str">
        <f>IF(ISBLANK(G58),"",VLOOKUP(G58,LU_Com!$A$44:$D$47,LangNum,FALSE))</f>
        <v/>
      </c>
      <c r="I58" s="2"/>
      <c r="J58" s="11" t="str">
        <f>IF(ISBLANK(I58),"",VLOOKUP(I58,LU_Com!$A$51:$D$54,LangNum,FALSE))</f>
        <v/>
      </c>
      <c r="K58" s="2"/>
      <c r="L58" s="11" t="str">
        <f>IF(ISBLANK(K58),"",VLOOKUP(K58,LU_Com!$A$59:$D$62,LangNum,FALSE))</f>
        <v/>
      </c>
      <c r="M58" s="2"/>
      <c r="N58" s="11" t="str">
        <f>IF(ISBLANK(M58),"",VLOOKUP(M58,LU_Com!$A$67:$D$70,LangNum,FALSE))</f>
        <v/>
      </c>
      <c r="O58" s="2"/>
      <c r="P58" s="11" t="str">
        <f>IF(ISBLANK(O58),"",VLOOKUP(O58,LU_Com!$A$75:$D$78,LangNum,FALSE))</f>
        <v/>
      </c>
      <c r="Q58" s="2"/>
      <c r="R58" s="11" t="str">
        <f>IF(ISBLANK(Q58),"",VLOOKUP(Q58,LU_Com!$A$83:$D$86,LangNum,FALSE))</f>
        <v/>
      </c>
      <c r="S58" s="2"/>
      <c r="T58" s="11" t="str">
        <f>IF(ISBLANK(S58),"",VLOOKUP(S58,LU_Com!$A$91:$D$94,LangNum,FALSE))</f>
        <v/>
      </c>
      <c r="U58" s="2"/>
      <c r="V58" s="11" t="str">
        <f>IF(ISBLANK(U58),"",VLOOKUP(U58,LU_Com!$A$99:$D$102,LangNum,FALSE))</f>
        <v/>
      </c>
      <c r="W58" s="2"/>
      <c r="X58" s="11" t="str">
        <f>IF(ISBLANK(W58),"",VLOOKUP(W58,LU_Com!$A$107:$D$110,LangNum,FALSE))</f>
        <v/>
      </c>
      <c r="Y58" s="2"/>
      <c r="Z58" s="11" t="str">
        <f>IF(ISBLANK(Y58),"",VLOOKUP(Y58,LU_Com!$A$115:$D$118,LangNum,FALSE))</f>
        <v/>
      </c>
      <c r="AA58" s="2"/>
      <c r="AB58" s="11" t="str">
        <f>IF(ISBLANK(AA58),"",VLOOKUP(AA58,LU_Com!$A$123:$D$126,LangNum,FALSE))</f>
        <v/>
      </c>
      <c r="AE58" s="1" t="s">
        <v>2223</v>
      </c>
      <c r="AF58" s="6" t="str">
        <f t="shared" si="0"/>
        <v/>
      </c>
      <c r="AG58" s="9" t="str">
        <f t="shared" si="1"/>
        <v/>
      </c>
      <c r="AH58" s="9" t="str">
        <f t="shared" si="2"/>
        <v/>
      </c>
      <c r="AI58" s="9" t="str">
        <f t="shared" si="3"/>
        <v/>
      </c>
      <c r="AJ58" s="9" t="str">
        <f t="shared" si="4"/>
        <v/>
      </c>
      <c r="AK58" s="9" t="str">
        <f t="shared" si="5"/>
        <v/>
      </c>
      <c r="AL58" s="9" t="str">
        <f t="shared" si="6"/>
        <v/>
      </c>
      <c r="AM58" s="9" t="str">
        <f t="shared" si="7"/>
        <v/>
      </c>
      <c r="AN58" s="9" t="str">
        <f t="shared" si="8"/>
        <v/>
      </c>
      <c r="AO58" s="9" t="str">
        <f t="shared" si="9"/>
        <v/>
      </c>
      <c r="AP58" s="9" t="str">
        <f t="shared" si="10"/>
        <v/>
      </c>
      <c r="AQ58" s="9" t="str">
        <f t="shared" si="11"/>
        <v/>
      </c>
      <c r="AR58" s="9" t="str">
        <f t="shared" si="12"/>
        <v/>
      </c>
      <c r="AS58" s="1" t="str">
        <f t="shared" si="13"/>
        <v/>
      </c>
    </row>
    <row r="59" spans="1:45">
      <c r="A59" s="6" t="s">
        <v>317</v>
      </c>
      <c r="B59" s="7"/>
      <c r="C59" s="19"/>
      <c r="D59" s="11" t="str">
        <f>IF(ISBLANK(C59),"",VLOOKUP(C59,LU_Com!$A$22:$D$31,LangNum,FALSE))</f>
        <v/>
      </c>
      <c r="E59" s="2"/>
      <c r="F59" s="11" t="str">
        <f>IF(ISBLANK(E59),"",VLOOKUP(E59,LU_Com!$A$37:$D$40,LangNum,FALSE))</f>
        <v/>
      </c>
      <c r="G59" s="2"/>
      <c r="H59" s="11" t="str">
        <f>IF(ISBLANK(G59),"",VLOOKUP(G59,LU_Com!$A$44:$D$47,LangNum,FALSE))</f>
        <v/>
      </c>
      <c r="I59" s="2"/>
      <c r="J59" s="11" t="str">
        <f>IF(ISBLANK(I59),"",VLOOKUP(I59,LU_Com!$A$51:$D$54,LangNum,FALSE))</f>
        <v/>
      </c>
      <c r="K59" s="2"/>
      <c r="L59" s="11" t="str">
        <f>IF(ISBLANK(K59),"",VLOOKUP(K59,LU_Com!$A$59:$D$62,LangNum,FALSE))</f>
        <v/>
      </c>
      <c r="M59" s="2"/>
      <c r="N59" s="11" t="str">
        <f>IF(ISBLANK(M59),"",VLOOKUP(M59,LU_Com!$A$67:$D$70,LangNum,FALSE))</f>
        <v/>
      </c>
      <c r="O59" s="2"/>
      <c r="P59" s="11" t="str">
        <f>IF(ISBLANK(O59),"",VLOOKUP(O59,LU_Com!$A$75:$D$78,LangNum,FALSE))</f>
        <v/>
      </c>
      <c r="Q59" s="2"/>
      <c r="R59" s="11" t="str">
        <f>IF(ISBLANK(Q59),"",VLOOKUP(Q59,LU_Com!$A$83:$D$86,LangNum,FALSE))</f>
        <v/>
      </c>
      <c r="S59" s="2"/>
      <c r="T59" s="11" t="str">
        <f>IF(ISBLANK(S59),"",VLOOKUP(S59,LU_Com!$A$91:$D$94,LangNum,FALSE))</f>
        <v/>
      </c>
      <c r="U59" s="2"/>
      <c r="V59" s="11" t="str">
        <f>IF(ISBLANK(U59),"",VLOOKUP(U59,LU_Com!$A$99:$D$102,LangNum,FALSE))</f>
        <v/>
      </c>
      <c r="W59" s="2"/>
      <c r="X59" s="11" t="str">
        <f>IF(ISBLANK(W59),"",VLOOKUP(W59,LU_Com!$A$107:$D$110,LangNum,FALSE))</f>
        <v/>
      </c>
      <c r="Y59" s="2"/>
      <c r="Z59" s="11" t="str">
        <f>IF(ISBLANK(Y59),"",VLOOKUP(Y59,LU_Com!$A$115:$D$118,LangNum,FALSE))</f>
        <v/>
      </c>
      <c r="AA59" s="2"/>
      <c r="AB59" s="11" t="str">
        <f>IF(ISBLANK(AA59),"",VLOOKUP(AA59,LU_Com!$A$123:$D$126,LangNum,FALSE))</f>
        <v/>
      </c>
      <c r="AE59" s="1" t="s">
        <v>2223</v>
      </c>
      <c r="AF59" s="6" t="str">
        <f t="shared" si="0"/>
        <v/>
      </c>
      <c r="AG59" s="9" t="str">
        <f t="shared" si="1"/>
        <v/>
      </c>
      <c r="AH59" s="9" t="str">
        <f t="shared" si="2"/>
        <v/>
      </c>
      <c r="AI59" s="9" t="str">
        <f t="shared" si="3"/>
        <v/>
      </c>
      <c r="AJ59" s="9" t="str">
        <f t="shared" si="4"/>
        <v/>
      </c>
      <c r="AK59" s="9" t="str">
        <f t="shared" si="5"/>
        <v/>
      </c>
      <c r="AL59" s="9" t="str">
        <f t="shared" si="6"/>
        <v/>
      </c>
      <c r="AM59" s="9" t="str">
        <f t="shared" si="7"/>
        <v/>
      </c>
      <c r="AN59" s="9" t="str">
        <f t="shared" si="8"/>
        <v/>
      </c>
      <c r="AO59" s="9" t="str">
        <f t="shared" si="9"/>
        <v/>
      </c>
      <c r="AP59" s="9" t="str">
        <f t="shared" si="10"/>
        <v/>
      </c>
      <c r="AQ59" s="9" t="str">
        <f t="shared" si="11"/>
        <v/>
      </c>
      <c r="AR59" s="9" t="str">
        <f t="shared" si="12"/>
        <v/>
      </c>
      <c r="AS59" s="1" t="str">
        <f t="shared" si="13"/>
        <v/>
      </c>
    </row>
    <row r="60" spans="1:45">
      <c r="A60" s="6" t="s">
        <v>318</v>
      </c>
      <c r="B60" s="7"/>
      <c r="C60" s="19"/>
      <c r="D60" s="11" t="str">
        <f>IF(ISBLANK(C60),"",VLOOKUP(C60,LU_Com!$A$22:$D$31,LangNum,FALSE))</f>
        <v/>
      </c>
      <c r="E60" s="2"/>
      <c r="F60" s="11" t="str">
        <f>IF(ISBLANK(E60),"",VLOOKUP(E60,LU_Com!$A$37:$D$40,LangNum,FALSE))</f>
        <v/>
      </c>
      <c r="G60" s="2"/>
      <c r="H60" s="11" t="str">
        <f>IF(ISBLANK(G60),"",VLOOKUP(G60,LU_Com!$A$44:$D$47,LangNum,FALSE))</f>
        <v/>
      </c>
      <c r="I60" s="2"/>
      <c r="J60" s="11" t="str">
        <f>IF(ISBLANK(I60),"",VLOOKUP(I60,LU_Com!$A$51:$D$54,LangNum,FALSE))</f>
        <v/>
      </c>
      <c r="K60" s="2"/>
      <c r="L60" s="11" t="str">
        <f>IF(ISBLANK(K60),"",VLOOKUP(K60,LU_Com!$A$59:$D$62,LangNum,FALSE))</f>
        <v/>
      </c>
      <c r="M60" s="2"/>
      <c r="N60" s="11" t="str">
        <f>IF(ISBLANK(M60),"",VLOOKUP(M60,LU_Com!$A$67:$D$70,LangNum,FALSE))</f>
        <v/>
      </c>
      <c r="O60" s="2"/>
      <c r="P60" s="11" t="str">
        <f>IF(ISBLANK(O60),"",VLOOKUP(O60,LU_Com!$A$75:$D$78,LangNum,FALSE))</f>
        <v/>
      </c>
      <c r="Q60" s="2"/>
      <c r="R60" s="11" t="str">
        <f>IF(ISBLANK(Q60),"",VLOOKUP(Q60,LU_Com!$A$83:$D$86,LangNum,FALSE))</f>
        <v/>
      </c>
      <c r="S60" s="2"/>
      <c r="T60" s="11" t="str">
        <f>IF(ISBLANK(S60),"",VLOOKUP(S60,LU_Com!$A$91:$D$94,LangNum,FALSE))</f>
        <v/>
      </c>
      <c r="U60" s="2"/>
      <c r="V60" s="11" t="str">
        <f>IF(ISBLANK(U60),"",VLOOKUP(U60,LU_Com!$A$99:$D$102,LangNum,FALSE))</f>
        <v/>
      </c>
      <c r="W60" s="2"/>
      <c r="X60" s="11" t="str">
        <f>IF(ISBLANK(W60),"",VLOOKUP(W60,LU_Com!$A$107:$D$110,LangNum,FALSE))</f>
        <v/>
      </c>
      <c r="Y60" s="2"/>
      <c r="Z60" s="11" t="str">
        <f>IF(ISBLANK(Y60),"",VLOOKUP(Y60,LU_Com!$A$115:$D$118,LangNum,FALSE))</f>
        <v/>
      </c>
      <c r="AA60" s="2"/>
      <c r="AB60" s="11" t="str">
        <f>IF(ISBLANK(AA60),"",VLOOKUP(AA60,LU_Com!$A$123:$D$126,LangNum,FALSE))</f>
        <v/>
      </c>
      <c r="AE60" s="1" t="s">
        <v>2223</v>
      </c>
      <c r="AF60" s="6" t="str">
        <f t="shared" si="0"/>
        <v/>
      </c>
      <c r="AG60" s="9" t="str">
        <f t="shared" si="1"/>
        <v/>
      </c>
      <c r="AH60" s="9" t="str">
        <f t="shared" si="2"/>
        <v/>
      </c>
      <c r="AI60" s="9" t="str">
        <f t="shared" si="3"/>
        <v/>
      </c>
      <c r="AJ60" s="9" t="str">
        <f t="shared" si="4"/>
        <v/>
      </c>
      <c r="AK60" s="9" t="str">
        <f t="shared" si="5"/>
        <v/>
      </c>
      <c r="AL60" s="9" t="str">
        <f t="shared" si="6"/>
        <v/>
      </c>
      <c r="AM60" s="9" t="str">
        <f t="shared" si="7"/>
        <v/>
      </c>
      <c r="AN60" s="9" t="str">
        <f t="shared" si="8"/>
        <v/>
      </c>
      <c r="AO60" s="9" t="str">
        <f t="shared" si="9"/>
        <v/>
      </c>
      <c r="AP60" s="9" t="str">
        <f t="shared" si="10"/>
        <v/>
      </c>
      <c r="AQ60" s="9" t="str">
        <f t="shared" si="11"/>
        <v/>
      </c>
      <c r="AR60" s="9" t="str">
        <f t="shared" si="12"/>
        <v/>
      </c>
      <c r="AS60" s="1" t="str">
        <f t="shared" si="13"/>
        <v/>
      </c>
    </row>
    <row r="61" spans="1:45">
      <c r="A61" s="6" t="s">
        <v>319</v>
      </c>
      <c r="B61" s="7"/>
      <c r="C61" s="19"/>
      <c r="D61" s="11" t="str">
        <f>IF(ISBLANK(C61),"",VLOOKUP(C61,LU_Com!$A$22:$D$31,LangNum,FALSE))</f>
        <v/>
      </c>
      <c r="E61" s="2"/>
      <c r="F61" s="11" t="str">
        <f>IF(ISBLANK(E61),"",VLOOKUP(E61,LU_Com!$A$37:$D$40,LangNum,FALSE))</f>
        <v/>
      </c>
      <c r="G61" s="2"/>
      <c r="H61" s="11" t="str">
        <f>IF(ISBLANK(G61),"",VLOOKUP(G61,LU_Com!$A$44:$D$47,LangNum,FALSE))</f>
        <v/>
      </c>
      <c r="I61" s="2"/>
      <c r="J61" s="11" t="str">
        <f>IF(ISBLANK(I61),"",VLOOKUP(I61,LU_Com!$A$51:$D$54,LangNum,FALSE))</f>
        <v/>
      </c>
      <c r="K61" s="2"/>
      <c r="L61" s="11" t="str">
        <f>IF(ISBLANK(K61),"",VLOOKUP(K61,LU_Com!$A$59:$D$62,LangNum,FALSE))</f>
        <v/>
      </c>
      <c r="M61" s="2"/>
      <c r="N61" s="11" t="str">
        <f>IF(ISBLANK(M61),"",VLOOKUP(M61,LU_Com!$A$67:$D$70,LangNum,FALSE))</f>
        <v/>
      </c>
      <c r="O61" s="2"/>
      <c r="P61" s="11" t="str">
        <f>IF(ISBLANK(O61),"",VLOOKUP(O61,LU_Com!$A$75:$D$78,LangNum,FALSE))</f>
        <v/>
      </c>
      <c r="Q61" s="2"/>
      <c r="R61" s="11" t="str">
        <f>IF(ISBLANK(Q61),"",VLOOKUP(Q61,LU_Com!$A$83:$D$86,LangNum,FALSE))</f>
        <v/>
      </c>
      <c r="S61" s="2"/>
      <c r="T61" s="11" t="str">
        <f>IF(ISBLANK(S61),"",VLOOKUP(S61,LU_Com!$A$91:$D$94,LangNum,FALSE))</f>
        <v/>
      </c>
      <c r="U61" s="2"/>
      <c r="V61" s="11" t="str">
        <f>IF(ISBLANK(U61),"",VLOOKUP(U61,LU_Com!$A$99:$D$102,LangNum,FALSE))</f>
        <v/>
      </c>
      <c r="W61" s="2"/>
      <c r="X61" s="11" t="str">
        <f>IF(ISBLANK(W61),"",VLOOKUP(W61,LU_Com!$A$107:$D$110,LangNum,FALSE))</f>
        <v/>
      </c>
      <c r="Y61" s="2"/>
      <c r="Z61" s="11" t="str">
        <f>IF(ISBLANK(Y61),"",VLOOKUP(Y61,LU_Com!$A$115:$D$118,LangNum,FALSE))</f>
        <v/>
      </c>
      <c r="AA61" s="2"/>
      <c r="AB61" s="11" t="str">
        <f>IF(ISBLANK(AA61),"",VLOOKUP(AA61,LU_Com!$A$123:$D$126,LangNum,FALSE))</f>
        <v/>
      </c>
      <c r="AE61" s="1" t="s">
        <v>2223</v>
      </c>
      <c r="AF61" s="6" t="str">
        <f t="shared" si="0"/>
        <v/>
      </c>
      <c r="AG61" s="9" t="str">
        <f t="shared" si="1"/>
        <v/>
      </c>
      <c r="AH61" s="9" t="str">
        <f t="shared" si="2"/>
        <v/>
      </c>
      <c r="AI61" s="9" t="str">
        <f t="shared" si="3"/>
        <v/>
      </c>
      <c r="AJ61" s="9" t="str">
        <f t="shared" si="4"/>
        <v/>
      </c>
      <c r="AK61" s="9" t="str">
        <f t="shared" si="5"/>
        <v/>
      </c>
      <c r="AL61" s="9" t="str">
        <f t="shared" si="6"/>
        <v/>
      </c>
      <c r="AM61" s="9" t="str">
        <f t="shared" si="7"/>
        <v/>
      </c>
      <c r="AN61" s="9" t="str">
        <f t="shared" si="8"/>
        <v/>
      </c>
      <c r="AO61" s="9" t="str">
        <f t="shared" si="9"/>
        <v/>
      </c>
      <c r="AP61" s="9" t="str">
        <f t="shared" si="10"/>
        <v/>
      </c>
      <c r="AQ61" s="9" t="str">
        <f t="shared" si="11"/>
        <v/>
      </c>
      <c r="AR61" s="9" t="str">
        <f t="shared" si="12"/>
        <v/>
      </c>
      <c r="AS61" s="1" t="str">
        <f t="shared" si="13"/>
        <v/>
      </c>
    </row>
    <row r="62" spans="1:45">
      <c r="A62" s="6" t="s">
        <v>320</v>
      </c>
      <c r="B62" s="7"/>
      <c r="C62" s="19"/>
      <c r="D62" s="11" t="str">
        <f>IF(ISBLANK(C62),"",VLOOKUP(C62,LU_Com!$A$22:$D$31,LangNum,FALSE))</f>
        <v/>
      </c>
      <c r="E62" s="2"/>
      <c r="F62" s="11" t="str">
        <f>IF(ISBLANK(E62),"",VLOOKUP(E62,LU_Com!$A$37:$D$40,LangNum,FALSE))</f>
        <v/>
      </c>
      <c r="G62" s="2"/>
      <c r="H62" s="11" t="str">
        <f>IF(ISBLANK(G62),"",VLOOKUP(G62,LU_Com!$A$44:$D$47,LangNum,FALSE))</f>
        <v/>
      </c>
      <c r="I62" s="2"/>
      <c r="J62" s="11" t="str">
        <f>IF(ISBLANK(I62),"",VLOOKUP(I62,LU_Com!$A$51:$D$54,LangNum,FALSE))</f>
        <v/>
      </c>
      <c r="K62" s="2"/>
      <c r="L62" s="11" t="str">
        <f>IF(ISBLANK(K62),"",VLOOKUP(K62,LU_Com!$A$59:$D$62,LangNum,FALSE))</f>
        <v/>
      </c>
      <c r="M62" s="2"/>
      <c r="N62" s="11" t="str">
        <f>IF(ISBLANK(M62),"",VLOOKUP(M62,LU_Com!$A$67:$D$70,LangNum,FALSE))</f>
        <v/>
      </c>
      <c r="O62" s="2"/>
      <c r="P62" s="11" t="str">
        <f>IF(ISBLANK(O62),"",VLOOKUP(O62,LU_Com!$A$75:$D$78,LangNum,FALSE))</f>
        <v/>
      </c>
      <c r="Q62" s="2"/>
      <c r="R62" s="11" t="str">
        <f>IF(ISBLANK(Q62),"",VLOOKUP(Q62,LU_Com!$A$83:$D$86,LangNum,FALSE))</f>
        <v/>
      </c>
      <c r="S62" s="2"/>
      <c r="T62" s="11" t="str">
        <f>IF(ISBLANK(S62),"",VLOOKUP(S62,LU_Com!$A$91:$D$94,LangNum,FALSE))</f>
        <v/>
      </c>
      <c r="U62" s="2"/>
      <c r="V62" s="11" t="str">
        <f>IF(ISBLANK(U62),"",VLOOKUP(U62,LU_Com!$A$99:$D$102,LangNum,FALSE))</f>
        <v/>
      </c>
      <c r="W62" s="2"/>
      <c r="X62" s="11" t="str">
        <f>IF(ISBLANK(W62),"",VLOOKUP(W62,LU_Com!$A$107:$D$110,LangNum,FALSE))</f>
        <v/>
      </c>
      <c r="Y62" s="2"/>
      <c r="Z62" s="11" t="str">
        <f>IF(ISBLANK(Y62),"",VLOOKUP(Y62,LU_Com!$A$115:$D$118,LangNum,FALSE))</f>
        <v/>
      </c>
      <c r="AA62" s="2"/>
      <c r="AB62" s="11" t="str">
        <f>IF(ISBLANK(AA62),"",VLOOKUP(AA62,LU_Com!$A$123:$D$126,LangNum,FALSE))</f>
        <v/>
      </c>
      <c r="AE62" s="1" t="s">
        <v>2223</v>
      </c>
      <c r="AF62" s="6" t="str">
        <f t="shared" si="0"/>
        <v/>
      </c>
      <c r="AG62" s="9" t="str">
        <f t="shared" si="1"/>
        <v/>
      </c>
      <c r="AH62" s="9" t="str">
        <f t="shared" si="2"/>
        <v/>
      </c>
      <c r="AI62" s="9" t="str">
        <f t="shared" si="3"/>
        <v/>
      </c>
      <c r="AJ62" s="9" t="str">
        <f t="shared" si="4"/>
        <v/>
      </c>
      <c r="AK62" s="9" t="str">
        <f t="shared" si="5"/>
        <v/>
      </c>
      <c r="AL62" s="9" t="str">
        <f t="shared" si="6"/>
        <v/>
      </c>
      <c r="AM62" s="9" t="str">
        <f t="shared" si="7"/>
        <v/>
      </c>
      <c r="AN62" s="9" t="str">
        <f t="shared" si="8"/>
        <v/>
      </c>
      <c r="AO62" s="9" t="str">
        <f t="shared" si="9"/>
        <v/>
      </c>
      <c r="AP62" s="9" t="str">
        <f t="shared" si="10"/>
        <v/>
      </c>
      <c r="AQ62" s="9" t="str">
        <f t="shared" si="11"/>
        <v/>
      </c>
      <c r="AR62" s="9" t="str">
        <f t="shared" si="12"/>
        <v/>
      </c>
      <c r="AS62" s="1" t="str">
        <f t="shared" si="13"/>
        <v/>
      </c>
    </row>
    <row r="63" spans="1:45">
      <c r="A63" s="6" t="s">
        <v>321</v>
      </c>
      <c r="B63" s="7"/>
      <c r="C63" s="19"/>
      <c r="D63" s="11" t="str">
        <f>IF(ISBLANK(C63),"",VLOOKUP(C63,LU_Com!$A$22:$D$31,LangNum,FALSE))</f>
        <v/>
      </c>
      <c r="E63" s="2"/>
      <c r="F63" s="11" t="str">
        <f>IF(ISBLANK(E63),"",VLOOKUP(E63,LU_Com!$A$37:$D$40,LangNum,FALSE))</f>
        <v/>
      </c>
      <c r="G63" s="2"/>
      <c r="H63" s="11" t="str">
        <f>IF(ISBLANK(G63),"",VLOOKUP(G63,LU_Com!$A$44:$D$47,LangNum,FALSE))</f>
        <v/>
      </c>
      <c r="I63" s="2"/>
      <c r="J63" s="11" t="str">
        <f>IF(ISBLANK(I63),"",VLOOKUP(I63,LU_Com!$A$51:$D$54,LangNum,FALSE))</f>
        <v/>
      </c>
      <c r="K63" s="2"/>
      <c r="L63" s="11" t="str">
        <f>IF(ISBLANK(K63),"",VLOOKUP(K63,LU_Com!$A$59:$D$62,LangNum,FALSE))</f>
        <v/>
      </c>
      <c r="M63" s="2"/>
      <c r="N63" s="11" t="str">
        <f>IF(ISBLANK(M63),"",VLOOKUP(M63,LU_Com!$A$67:$D$70,LangNum,FALSE))</f>
        <v/>
      </c>
      <c r="O63" s="2"/>
      <c r="P63" s="11" t="str">
        <f>IF(ISBLANK(O63),"",VLOOKUP(O63,LU_Com!$A$75:$D$78,LangNum,FALSE))</f>
        <v/>
      </c>
      <c r="Q63" s="2"/>
      <c r="R63" s="11" t="str">
        <f>IF(ISBLANK(Q63),"",VLOOKUP(Q63,LU_Com!$A$83:$D$86,LangNum,FALSE))</f>
        <v/>
      </c>
      <c r="S63" s="2"/>
      <c r="T63" s="11" t="str">
        <f>IF(ISBLANK(S63),"",VLOOKUP(S63,LU_Com!$A$91:$D$94,LangNum,FALSE))</f>
        <v/>
      </c>
      <c r="U63" s="2"/>
      <c r="V63" s="11" t="str">
        <f>IF(ISBLANK(U63),"",VLOOKUP(U63,LU_Com!$A$99:$D$102,LangNum,FALSE))</f>
        <v/>
      </c>
      <c r="W63" s="2"/>
      <c r="X63" s="11" t="str">
        <f>IF(ISBLANK(W63),"",VLOOKUP(W63,LU_Com!$A$107:$D$110,LangNum,FALSE))</f>
        <v/>
      </c>
      <c r="Y63" s="2"/>
      <c r="Z63" s="11" t="str">
        <f>IF(ISBLANK(Y63),"",VLOOKUP(Y63,LU_Com!$A$115:$D$118,LangNum,FALSE))</f>
        <v/>
      </c>
      <c r="AA63" s="2"/>
      <c r="AB63" s="11" t="str">
        <f>IF(ISBLANK(AA63),"",VLOOKUP(AA63,LU_Com!$A$123:$D$126,LangNum,FALSE))</f>
        <v/>
      </c>
      <c r="AE63" s="1" t="s">
        <v>2223</v>
      </c>
      <c r="AF63" s="6" t="str">
        <f t="shared" si="0"/>
        <v/>
      </c>
      <c r="AG63" s="9" t="str">
        <f t="shared" si="1"/>
        <v/>
      </c>
      <c r="AH63" s="9" t="str">
        <f t="shared" si="2"/>
        <v/>
      </c>
      <c r="AI63" s="9" t="str">
        <f t="shared" si="3"/>
        <v/>
      </c>
      <c r="AJ63" s="9" t="str">
        <f t="shared" si="4"/>
        <v/>
      </c>
      <c r="AK63" s="9" t="str">
        <f t="shared" si="5"/>
        <v/>
      </c>
      <c r="AL63" s="9" t="str">
        <f t="shared" si="6"/>
        <v/>
      </c>
      <c r="AM63" s="9" t="str">
        <f t="shared" si="7"/>
        <v/>
      </c>
      <c r="AN63" s="9" t="str">
        <f t="shared" si="8"/>
        <v/>
      </c>
      <c r="AO63" s="9" t="str">
        <f t="shared" si="9"/>
        <v/>
      </c>
      <c r="AP63" s="9" t="str">
        <f t="shared" si="10"/>
        <v/>
      </c>
      <c r="AQ63" s="9" t="str">
        <f t="shared" si="11"/>
        <v/>
      </c>
      <c r="AR63" s="9" t="str">
        <f t="shared" si="12"/>
        <v/>
      </c>
      <c r="AS63" s="1" t="str">
        <f t="shared" si="13"/>
        <v/>
      </c>
    </row>
    <row r="64" spans="1:45">
      <c r="A64" s="6" t="s">
        <v>322</v>
      </c>
      <c r="B64" s="7"/>
      <c r="C64" s="19"/>
      <c r="D64" s="11" t="str">
        <f>IF(ISBLANK(C64),"",VLOOKUP(C64,LU_Com!$A$22:$D$31,LangNum,FALSE))</f>
        <v/>
      </c>
      <c r="E64" s="2"/>
      <c r="F64" s="11" t="str">
        <f>IF(ISBLANK(E64),"",VLOOKUP(E64,LU_Com!$A$37:$D$40,LangNum,FALSE))</f>
        <v/>
      </c>
      <c r="G64" s="2"/>
      <c r="H64" s="11" t="str">
        <f>IF(ISBLANK(G64),"",VLOOKUP(G64,LU_Com!$A$44:$D$47,LangNum,FALSE))</f>
        <v/>
      </c>
      <c r="I64" s="2"/>
      <c r="J64" s="11" t="str">
        <f>IF(ISBLANK(I64),"",VLOOKUP(I64,LU_Com!$A$51:$D$54,LangNum,FALSE))</f>
        <v/>
      </c>
      <c r="K64" s="2"/>
      <c r="L64" s="11" t="str">
        <f>IF(ISBLANK(K64),"",VLOOKUP(K64,LU_Com!$A$59:$D$62,LangNum,FALSE))</f>
        <v/>
      </c>
      <c r="M64" s="2"/>
      <c r="N64" s="11" t="str">
        <f>IF(ISBLANK(M64),"",VLOOKUP(M64,LU_Com!$A$67:$D$70,LangNum,FALSE))</f>
        <v/>
      </c>
      <c r="O64" s="2"/>
      <c r="P64" s="11" t="str">
        <f>IF(ISBLANK(O64),"",VLOOKUP(O64,LU_Com!$A$75:$D$78,LangNum,FALSE))</f>
        <v/>
      </c>
      <c r="Q64" s="2"/>
      <c r="R64" s="11" t="str">
        <f>IF(ISBLANK(Q64),"",VLOOKUP(Q64,LU_Com!$A$83:$D$86,LangNum,FALSE))</f>
        <v/>
      </c>
      <c r="S64" s="2"/>
      <c r="T64" s="11" t="str">
        <f>IF(ISBLANK(S64),"",VLOOKUP(S64,LU_Com!$A$91:$D$94,LangNum,FALSE))</f>
        <v/>
      </c>
      <c r="U64" s="2"/>
      <c r="V64" s="11" t="str">
        <f>IF(ISBLANK(U64),"",VLOOKUP(U64,LU_Com!$A$99:$D$102,LangNum,FALSE))</f>
        <v/>
      </c>
      <c r="W64" s="2"/>
      <c r="X64" s="11" t="str">
        <f>IF(ISBLANK(W64),"",VLOOKUP(W64,LU_Com!$A$107:$D$110,LangNum,FALSE))</f>
        <v/>
      </c>
      <c r="Y64" s="2"/>
      <c r="Z64" s="11" t="str">
        <f>IF(ISBLANK(Y64),"",VLOOKUP(Y64,LU_Com!$A$115:$D$118,LangNum,FALSE))</f>
        <v/>
      </c>
      <c r="AA64" s="2"/>
      <c r="AB64" s="11" t="str">
        <f>IF(ISBLANK(AA64),"",VLOOKUP(AA64,LU_Com!$A$123:$D$126,LangNum,FALSE))</f>
        <v/>
      </c>
      <c r="AE64" s="1" t="s">
        <v>2223</v>
      </c>
      <c r="AF64" s="6" t="str">
        <f t="shared" si="0"/>
        <v/>
      </c>
      <c r="AG64" s="9" t="str">
        <f t="shared" si="1"/>
        <v/>
      </c>
      <c r="AH64" s="9" t="str">
        <f t="shared" si="2"/>
        <v/>
      </c>
      <c r="AI64" s="9" t="str">
        <f t="shared" si="3"/>
        <v/>
      </c>
      <c r="AJ64" s="9" t="str">
        <f t="shared" si="4"/>
        <v/>
      </c>
      <c r="AK64" s="9" t="str">
        <f t="shared" si="5"/>
        <v/>
      </c>
      <c r="AL64" s="9" t="str">
        <f t="shared" si="6"/>
        <v/>
      </c>
      <c r="AM64" s="9" t="str">
        <f t="shared" si="7"/>
        <v/>
      </c>
      <c r="AN64" s="9" t="str">
        <f t="shared" si="8"/>
        <v/>
      </c>
      <c r="AO64" s="9" t="str">
        <f t="shared" si="9"/>
        <v/>
      </c>
      <c r="AP64" s="9" t="str">
        <f t="shared" si="10"/>
        <v/>
      </c>
      <c r="AQ64" s="9" t="str">
        <f t="shared" si="11"/>
        <v/>
      </c>
      <c r="AR64" s="9" t="str">
        <f t="shared" si="12"/>
        <v/>
      </c>
      <c r="AS64" s="1" t="str">
        <f t="shared" si="13"/>
        <v/>
      </c>
    </row>
    <row r="65" spans="1:45">
      <c r="A65" s="6" t="s">
        <v>323</v>
      </c>
      <c r="B65" s="7"/>
      <c r="C65" s="19"/>
      <c r="D65" s="11" t="str">
        <f>IF(ISBLANK(C65),"",VLOOKUP(C65,LU_Com!$A$22:$D$31,LangNum,FALSE))</f>
        <v/>
      </c>
      <c r="E65" s="2"/>
      <c r="F65" s="11" t="str">
        <f>IF(ISBLANK(E65),"",VLOOKUP(E65,LU_Com!$A$37:$D$40,LangNum,FALSE))</f>
        <v/>
      </c>
      <c r="G65" s="2"/>
      <c r="H65" s="11" t="str">
        <f>IF(ISBLANK(G65),"",VLOOKUP(G65,LU_Com!$A$44:$D$47,LangNum,FALSE))</f>
        <v/>
      </c>
      <c r="I65" s="2"/>
      <c r="J65" s="11" t="str">
        <f>IF(ISBLANK(I65),"",VLOOKUP(I65,LU_Com!$A$51:$D$54,LangNum,FALSE))</f>
        <v/>
      </c>
      <c r="K65" s="2"/>
      <c r="L65" s="11" t="str">
        <f>IF(ISBLANK(K65),"",VLOOKUP(K65,LU_Com!$A$59:$D$62,LangNum,FALSE))</f>
        <v/>
      </c>
      <c r="M65" s="2"/>
      <c r="N65" s="11" t="str">
        <f>IF(ISBLANK(M65),"",VLOOKUP(M65,LU_Com!$A$67:$D$70,LangNum,FALSE))</f>
        <v/>
      </c>
      <c r="O65" s="2"/>
      <c r="P65" s="11" t="str">
        <f>IF(ISBLANK(O65),"",VLOOKUP(O65,LU_Com!$A$75:$D$78,LangNum,FALSE))</f>
        <v/>
      </c>
      <c r="Q65" s="2"/>
      <c r="R65" s="11" t="str">
        <f>IF(ISBLANK(Q65),"",VLOOKUP(Q65,LU_Com!$A$83:$D$86,LangNum,FALSE))</f>
        <v/>
      </c>
      <c r="S65" s="2"/>
      <c r="T65" s="11" t="str">
        <f>IF(ISBLANK(S65),"",VLOOKUP(S65,LU_Com!$A$91:$D$94,LangNum,FALSE))</f>
        <v/>
      </c>
      <c r="U65" s="2"/>
      <c r="V65" s="11" t="str">
        <f>IF(ISBLANK(U65),"",VLOOKUP(U65,LU_Com!$A$99:$D$102,LangNum,FALSE))</f>
        <v/>
      </c>
      <c r="W65" s="2"/>
      <c r="X65" s="11" t="str">
        <f>IF(ISBLANK(W65),"",VLOOKUP(W65,LU_Com!$A$107:$D$110,LangNum,FALSE))</f>
        <v/>
      </c>
      <c r="Y65" s="2"/>
      <c r="Z65" s="11" t="str">
        <f>IF(ISBLANK(Y65),"",VLOOKUP(Y65,LU_Com!$A$115:$D$118,LangNum,FALSE))</f>
        <v/>
      </c>
      <c r="AA65" s="2"/>
      <c r="AB65" s="11" t="str">
        <f>IF(ISBLANK(AA65),"",VLOOKUP(AA65,LU_Com!$A$123:$D$126,LangNum,FALSE))</f>
        <v/>
      </c>
      <c r="AE65" s="1" t="s">
        <v>2223</v>
      </c>
      <c r="AF65" s="6" t="str">
        <f t="shared" si="0"/>
        <v/>
      </c>
      <c r="AG65" s="9" t="str">
        <f t="shared" si="1"/>
        <v/>
      </c>
      <c r="AH65" s="9" t="str">
        <f t="shared" si="2"/>
        <v/>
      </c>
      <c r="AI65" s="9" t="str">
        <f t="shared" si="3"/>
        <v/>
      </c>
      <c r="AJ65" s="9" t="str">
        <f t="shared" si="4"/>
        <v/>
      </c>
      <c r="AK65" s="9" t="str">
        <f t="shared" si="5"/>
        <v/>
      </c>
      <c r="AL65" s="9" t="str">
        <f t="shared" si="6"/>
        <v/>
      </c>
      <c r="AM65" s="9" t="str">
        <f t="shared" si="7"/>
        <v/>
      </c>
      <c r="AN65" s="9" t="str">
        <f t="shared" si="8"/>
        <v/>
      </c>
      <c r="AO65" s="9" t="str">
        <f t="shared" si="9"/>
        <v/>
      </c>
      <c r="AP65" s="9" t="str">
        <f t="shared" si="10"/>
        <v/>
      </c>
      <c r="AQ65" s="9" t="str">
        <f t="shared" si="11"/>
        <v/>
      </c>
      <c r="AR65" s="9" t="str">
        <f t="shared" si="12"/>
        <v/>
      </c>
      <c r="AS65" s="1" t="str">
        <f t="shared" si="13"/>
        <v/>
      </c>
    </row>
    <row r="66" spans="1:45">
      <c r="A66" s="6" t="s">
        <v>324</v>
      </c>
      <c r="B66" s="7"/>
      <c r="C66" s="19"/>
      <c r="D66" s="11" t="str">
        <f>IF(ISBLANK(C66),"",VLOOKUP(C66,LU_Com!$A$22:$D$31,LangNum,FALSE))</f>
        <v/>
      </c>
      <c r="E66" s="2"/>
      <c r="F66" s="11" t="str">
        <f>IF(ISBLANK(E66),"",VLOOKUP(E66,LU_Com!$A$37:$D$40,LangNum,FALSE))</f>
        <v/>
      </c>
      <c r="G66" s="2"/>
      <c r="H66" s="11" t="str">
        <f>IF(ISBLANK(G66),"",VLOOKUP(G66,LU_Com!$A$44:$D$47,LangNum,FALSE))</f>
        <v/>
      </c>
      <c r="I66" s="2"/>
      <c r="J66" s="11" t="str">
        <f>IF(ISBLANK(I66),"",VLOOKUP(I66,LU_Com!$A$51:$D$54,LangNum,FALSE))</f>
        <v/>
      </c>
      <c r="K66" s="2"/>
      <c r="L66" s="11" t="str">
        <f>IF(ISBLANK(K66),"",VLOOKUP(K66,LU_Com!$A$59:$D$62,LangNum,FALSE))</f>
        <v/>
      </c>
      <c r="M66" s="2"/>
      <c r="N66" s="11" t="str">
        <f>IF(ISBLANK(M66),"",VLOOKUP(M66,LU_Com!$A$67:$D$70,LangNum,FALSE))</f>
        <v/>
      </c>
      <c r="O66" s="2"/>
      <c r="P66" s="11" t="str">
        <f>IF(ISBLANK(O66),"",VLOOKUP(O66,LU_Com!$A$75:$D$78,LangNum,FALSE))</f>
        <v/>
      </c>
      <c r="Q66" s="2"/>
      <c r="R66" s="11" t="str">
        <f>IF(ISBLANK(Q66),"",VLOOKUP(Q66,LU_Com!$A$83:$D$86,LangNum,FALSE))</f>
        <v/>
      </c>
      <c r="S66" s="2"/>
      <c r="T66" s="11" t="str">
        <f>IF(ISBLANK(S66),"",VLOOKUP(S66,LU_Com!$A$91:$D$94,LangNum,FALSE))</f>
        <v/>
      </c>
      <c r="U66" s="2"/>
      <c r="V66" s="11" t="str">
        <f>IF(ISBLANK(U66),"",VLOOKUP(U66,LU_Com!$A$99:$D$102,LangNum,FALSE))</f>
        <v/>
      </c>
      <c r="W66" s="2"/>
      <c r="X66" s="11" t="str">
        <f>IF(ISBLANK(W66),"",VLOOKUP(W66,LU_Com!$A$107:$D$110,LangNum,FALSE))</f>
        <v/>
      </c>
      <c r="Y66" s="2"/>
      <c r="Z66" s="11" t="str">
        <f>IF(ISBLANK(Y66),"",VLOOKUP(Y66,LU_Com!$A$115:$D$118,LangNum,FALSE))</f>
        <v/>
      </c>
      <c r="AA66" s="2"/>
      <c r="AB66" s="11" t="str">
        <f>IF(ISBLANK(AA66),"",VLOOKUP(AA66,LU_Com!$A$123:$D$126,LangNum,FALSE))</f>
        <v/>
      </c>
      <c r="AE66" s="1" t="s">
        <v>2223</v>
      </c>
      <c r="AF66" s="6" t="str">
        <f t="shared" si="0"/>
        <v/>
      </c>
      <c r="AG66" s="9" t="str">
        <f t="shared" si="1"/>
        <v/>
      </c>
      <c r="AH66" s="9" t="str">
        <f t="shared" si="2"/>
        <v/>
      </c>
      <c r="AI66" s="9" t="str">
        <f t="shared" si="3"/>
        <v/>
      </c>
      <c r="AJ66" s="9" t="str">
        <f t="shared" si="4"/>
        <v/>
      </c>
      <c r="AK66" s="9" t="str">
        <f t="shared" si="5"/>
        <v/>
      </c>
      <c r="AL66" s="9" t="str">
        <f t="shared" si="6"/>
        <v/>
      </c>
      <c r="AM66" s="9" t="str">
        <f t="shared" si="7"/>
        <v/>
      </c>
      <c r="AN66" s="9" t="str">
        <f t="shared" si="8"/>
        <v/>
      </c>
      <c r="AO66" s="9" t="str">
        <f t="shared" si="9"/>
        <v/>
      </c>
      <c r="AP66" s="9" t="str">
        <f t="shared" si="10"/>
        <v/>
      </c>
      <c r="AQ66" s="9" t="str">
        <f t="shared" si="11"/>
        <v/>
      </c>
      <c r="AR66" s="9" t="str">
        <f t="shared" si="12"/>
        <v/>
      </c>
      <c r="AS66" s="1" t="str">
        <f t="shared" si="13"/>
        <v/>
      </c>
    </row>
    <row r="67" spans="1:45">
      <c r="A67" s="6" t="s">
        <v>325</v>
      </c>
      <c r="B67" s="7"/>
      <c r="C67" s="19"/>
      <c r="D67" s="11" t="str">
        <f>IF(ISBLANK(C67),"",VLOOKUP(C67,LU_Com!$A$22:$D$31,LangNum,FALSE))</f>
        <v/>
      </c>
      <c r="E67" s="2"/>
      <c r="F67" s="11" t="str">
        <f>IF(ISBLANK(E67),"",VLOOKUP(E67,LU_Com!$A$37:$D$40,LangNum,FALSE))</f>
        <v/>
      </c>
      <c r="G67" s="2"/>
      <c r="H67" s="11" t="str">
        <f>IF(ISBLANK(G67),"",VLOOKUP(G67,LU_Com!$A$44:$D$47,LangNum,FALSE))</f>
        <v/>
      </c>
      <c r="I67" s="2"/>
      <c r="J67" s="11" t="str">
        <f>IF(ISBLANK(I67),"",VLOOKUP(I67,LU_Com!$A$51:$D$54,LangNum,FALSE))</f>
        <v/>
      </c>
      <c r="K67" s="2"/>
      <c r="L67" s="11" t="str">
        <f>IF(ISBLANK(K67),"",VLOOKUP(K67,LU_Com!$A$59:$D$62,LangNum,FALSE))</f>
        <v/>
      </c>
      <c r="M67" s="2"/>
      <c r="N67" s="11" t="str">
        <f>IF(ISBLANK(M67),"",VLOOKUP(M67,LU_Com!$A$67:$D$70,LangNum,FALSE))</f>
        <v/>
      </c>
      <c r="O67" s="2"/>
      <c r="P67" s="11" t="str">
        <f>IF(ISBLANK(O67),"",VLOOKUP(O67,LU_Com!$A$75:$D$78,LangNum,FALSE))</f>
        <v/>
      </c>
      <c r="Q67" s="2"/>
      <c r="R67" s="11" t="str">
        <f>IF(ISBLANK(Q67),"",VLOOKUP(Q67,LU_Com!$A$83:$D$86,LangNum,FALSE))</f>
        <v/>
      </c>
      <c r="S67" s="2"/>
      <c r="T67" s="11" t="str">
        <f>IF(ISBLANK(S67),"",VLOOKUP(S67,LU_Com!$A$91:$D$94,LangNum,FALSE))</f>
        <v/>
      </c>
      <c r="U67" s="2"/>
      <c r="V67" s="11" t="str">
        <f>IF(ISBLANK(U67),"",VLOOKUP(U67,LU_Com!$A$99:$D$102,LangNum,FALSE))</f>
        <v/>
      </c>
      <c r="W67" s="2"/>
      <c r="X67" s="11" t="str">
        <f>IF(ISBLANK(W67),"",VLOOKUP(W67,LU_Com!$A$107:$D$110,LangNum,FALSE))</f>
        <v/>
      </c>
      <c r="Y67" s="2"/>
      <c r="Z67" s="11" t="str">
        <f>IF(ISBLANK(Y67),"",VLOOKUP(Y67,LU_Com!$A$115:$D$118,LangNum,FALSE))</f>
        <v/>
      </c>
      <c r="AA67" s="2"/>
      <c r="AB67" s="11" t="str">
        <f>IF(ISBLANK(AA67),"",VLOOKUP(AA67,LU_Com!$A$123:$D$126,LangNum,FALSE))</f>
        <v/>
      </c>
      <c r="AE67" s="1" t="s">
        <v>2223</v>
      </c>
      <c r="AF67" s="6" t="str">
        <f t="shared" si="0"/>
        <v/>
      </c>
      <c r="AG67" s="9" t="str">
        <f t="shared" si="1"/>
        <v/>
      </c>
      <c r="AH67" s="9" t="str">
        <f t="shared" si="2"/>
        <v/>
      </c>
      <c r="AI67" s="9" t="str">
        <f t="shared" si="3"/>
        <v/>
      </c>
      <c r="AJ67" s="9" t="str">
        <f t="shared" si="4"/>
        <v/>
      </c>
      <c r="AK67" s="9" t="str">
        <f t="shared" si="5"/>
        <v/>
      </c>
      <c r="AL67" s="9" t="str">
        <f t="shared" si="6"/>
        <v/>
      </c>
      <c r="AM67" s="9" t="str">
        <f t="shared" si="7"/>
        <v/>
      </c>
      <c r="AN67" s="9" t="str">
        <f t="shared" si="8"/>
        <v/>
      </c>
      <c r="AO67" s="9" t="str">
        <f t="shared" si="9"/>
        <v/>
      </c>
      <c r="AP67" s="9" t="str">
        <f t="shared" si="10"/>
        <v/>
      </c>
      <c r="AQ67" s="9" t="str">
        <f t="shared" si="11"/>
        <v/>
      </c>
      <c r="AR67" s="9" t="str">
        <f t="shared" si="12"/>
        <v/>
      </c>
      <c r="AS67" s="1" t="str">
        <f t="shared" si="13"/>
        <v/>
      </c>
    </row>
    <row r="68" spans="1:45">
      <c r="A68" s="6" t="s">
        <v>326</v>
      </c>
      <c r="B68" s="7"/>
      <c r="C68" s="19"/>
      <c r="D68" s="11" t="str">
        <f>IF(ISBLANK(C68),"",VLOOKUP(C68,LU_Com!$A$22:$D$31,LangNum,FALSE))</f>
        <v/>
      </c>
      <c r="E68" s="2"/>
      <c r="F68" s="11" t="str">
        <f>IF(ISBLANK(E68),"",VLOOKUP(E68,LU_Com!$A$37:$D$40,LangNum,FALSE))</f>
        <v/>
      </c>
      <c r="G68" s="2"/>
      <c r="H68" s="11" t="str">
        <f>IF(ISBLANK(G68),"",VLOOKUP(G68,LU_Com!$A$44:$D$47,LangNum,FALSE))</f>
        <v/>
      </c>
      <c r="I68" s="2"/>
      <c r="J68" s="11" t="str">
        <f>IF(ISBLANK(I68),"",VLOOKUP(I68,LU_Com!$A$51:$D$54,LangNum,FALSE))</f>
        <v/>
      </c>
      <c r="K68" s="2"/>
      <c r="L68" s="11" t="str">
        <f>IF(ISBLANK(K68),"",VLOOKUP(K68,LU_Com!$A$59:$D$62,LangNum,FALSE))</f>
        <v/>
      </c>
      <c r="M68" s="2"/>
      <c r="N68" s="11" t="str">
        <f>IF(ISBLANK(M68),"",VLOOKUP(M68,LU_Com!$A$67:$D$70,LangNum,FALSE))</f>
        <v/>
      </c>
      <c r="O68" s="2"/>
      <c r="P68" s="11" t="str">
        <f>IF(ISBLANK(O68),"",VLOOKUP(O68,LU_Com!$A$75:$D$78,LangNum,FALSE))</f>
        <v/>
      </c>
      <c r="Q68" s="2"/>
      <c r="R68" s="11" t="str">
        <f>IF(ISBLANK(Q68),"",VLOOKUP(Q68,LU_Com!$A$83:$D$86,LangNum,FALSE))</f>
        <v/>
      </c>
      <c r="S68" s="2"/>
      <c r="T68" s="11" t="str">
        <f>IF(ISBLANK(S68),"",VLOOKUP(S68,LU_Com!$A$91:$D$94,LangNum,FALSE))</f>
        <v/>
      </c>
      <c r="U68" s="2"/>
      <c r="V68" s="11" t="str">
        <f>IF(ISBLANK(U68),"",VLOOKUP(U68,LU_Com!$A$99:$D$102,LangNum,FALSE))</f>
        <v/>
      </c>
      <c r="W68" s="2"/>
      <c r="X68" s="11" t="str">
        <f>IF(ISBLANK(W68),"",VLOOKUP(W68,LU_Com!$A$107:$D$110,LangNum,FALSE))</f>
        <v/>
      </c>
      <c r="Y68" s="2"/>
      <c r="Z68" s="11" t="str">
        <f>IF(ISBLANK(Y68),"",VLOOKUP(Y68,LU_Com!$A$115:$D$118,LangNum,FALSE))</f>
        <v/>
      </c>
      <c r="AA68" s="2"/>
      <c r="AB68" s="11" t="str">
        <f>IF(ISBLANK(AA68),"",VLOOKUP(AA68,LU_Com!$A$123:$D$126,LangNum,FALSE))</f>
        <v/>
      </c>
      <c r="AE68" s="1" t="s">
        <v>2223</v>
      </c>
      <c r="AF68" s="6" t="str">
        <f t="shared" si="0"/>
        <v/>
      </c>
      <c r="AG68" s="9" t="str">
        <f t="shared" si="1"/>
        <v/>
      </c>
      <c r="AH68" s="9" t="str">
        <f t="shared" si="2"/>
        <v/>
      </c>
      <c r="AI68" s="9" t="str">
        <f t="shared" si="3"/>
        <v/>
      </c>
      <c r="AJ68" s="9" t="str">
        <f t="shared" si="4"/>
        <v/>
      </c>
      <c r="AK68" s="9" t="str">
        <f t="shared" si="5"/>
        <v/>
      </c>
      <c r="AL68" s="9" t="str">
        <f t="shared" si="6"/>
        <v/>
      </c>
      <c r="AM68" s="9" t="str">
        <f t="shared" si="7"/>
        <v/>
      </c>
      <c r="AN68" s="9" t="str">
        <f t="shared" si="8"/>
        <v/>
      </c>
      <c r="AO68" s="9" t="str">
        <f t="shared" si="9"/>
        <v/>
      </c>
      <c r="AP68" s="9" t="str">
        <f t="shared" si="10"/>
        <v/>
      </c>
      <c r="AQ68" s="9" t="str">
        <f t="shared" si="11"/>
        <v/>
      </c>
      <c r="AR68" s="9" t="str">
        <f t="shared" si="12"/>
        <v/>
      </c>
      <c r="AS68" s="1" t="str">
        <f t="shared" si="13"/>
        <v/>
      </c>
    </row>
    <row r="69" spans="1:45">
      <c r="A69" s="6" t="s">
        <v>327</v>
      </c>
      <c r="B69" s="7"/>
      <c r="C69" s="19"/>
      <c r="D69" s="11" t="str">
        <f>IF(ISBLANK(C69),"",VLOOKUP(C69,LU_Com!$A$22:$D$31,LangNum,FALSE))</f>
        <v/>
      </c>
      <c r="E69" s="2"/>
      <c r="F69" s="11" t="str">
        <f>IF(ISBLANK(E69),"",VLOOKUP(E69,LU_Com!$A$37:$D$40,LangNum,FALSE))</f>
        <v/>
      </c>
      <c r="G69" s="2"/>
      <c r="H69" s="11" t="str">
        <f>IF(ISBLANK(G69),"",VLOOKUP(G69,LU_Com!$A$44:$D$47,LangNum,FALSE))</f>
        <v/>
      </c>
      <c r="I69" s="2"/>
      <c r="J69" s="11" t="str">
        <f>IF(ISBLANK(I69),"",VLOOKUP(I69,LU_Com!$A$51:$D$54,LangNum,FALSE))</f>
        <v/>
      </c>
      <c r="K69" s="2"/>
      <c r="L69" s="11" t="str">
        <f>IF(ISBLANK(K69),"",VLOOKUP(K69,LU_Com!$A$59:$D$62,LangNum,FALSE))</f>
        <v/>
      </c>
      <c r="M69" s="2"/>
      <c r="N69" s="11" t="str">
        <f>IF(ISBLANK(M69),"",VLOOKUP(M69,LU_Com!$A$67:$D$70,LangNum,FALSE))</f>
        <v/>
      </c>
      <c r="O69" s="2"/>
      <c r="P69" s="11" t="str">
        <f>IF(ISBLANK(O69),"",VLOOKUP(O69,LU_Com!$A$75:$D$78,LangNum,FALSE))</f>
        <v/>
      </c>
      <c r="Q69" s="2"/>
      <c r="R69" s="11" t="str">
        <f>IF(ISBLANK(Q69),"",VLOOKUP(Q69,LU_Com!$A$83:$D$86,LangNum,FALSE))</f>
        <v/>
      </c>
      <c r="S69" s="2"/>
      <c r="T69" s="11" t="str">
        <f>IF(ISBLANK(S69),"",VLOOKUP(S69,LU_Com!$A$91:$D$94,LangNum,FALSE))</f>
        <v/>
      </c>
      <c r="U69" s="2"/>
      <c r="V69" s="11" t="str">
        <f>IF(ISBLANK(U69),"",VLOOKUP(U69,LU_Com!$A$99:$D$102,LangNum,FALSE))</f>
        <v/>
      </c>
      <c r="W69" s="2"/>
      <c r="X69" s="11" t="str">
        <f>IF(ISBLANK(W69),"",VLOOKUP(W69,LU_Com!$A$107:$D$110,LangNum,FALSE))</f>
        <v/>
      </c>
      <c r="Y69" s="2"/>
      <c r="Z69" s="11" t="str">
        <f>IF(ISBLANK(Y69),"",VLOOKUP(Y69,LU_Com!$A$115:$D$118,LangNum,FALSE))</f>
        <v/>
      </c>
      <c r="AA69" s="2"/>
      <c r="AB69" s="11" t="str">
        <f>IF(ISBLANK(AA69),"",VLOOKUP(AA69,LU_Com!$A$123:$D$126,LangNum,FALSE))</f>
        <v/>
      </c>
      <c r="AE69" s="1" t="s">
        <v>2223</v>
      </c>
      <c r="AF69" s="6" t="str">
        <f t="shared" si="0"/>
        <v/>
      </c>
      <c r="AG69" s="9" t="str">
        <f t="shared" si="1"/>
        <v/>
      </c>
      <c r="AH69" s="9" t="str">
        <f t="shared" si="2"/>
        <v/>
      </c>
      <c r="AI69" s="9" t="str">
        <f t="shared" si="3"/>
        <v/>
      </c>
      <c r="AJ69" s="9" t="str">
        <f t="shared" si="4"/>
        <v/>
      </c>
      <c r="AK69" s="9" t="str">
        <f t="shared" si="5"/>
        <v/>
      </c>
      <c r="AL69" s="9" t="str">
        <f t="shared" si="6"/>
        <v/>
      </c>
      <c r="AM69" s="9" t="str">
        <f t="shared" si="7"/>
        <v/>
      </c>
      <c r="AN69" s="9" t="str">
        <f t="shared" si="8"/>
        <v/>
      </c>
      <c r="AO69" s="9" t="str">
        <f t="shared" si="9"/>
        <v/>
      </c>
      <c r="AP69" s="9" t="str">
        <f t="shared" si="10"/>
        <v/>
      </c>
      <c r="AQ69" s="9" t="str">
        <f t="shared" si="11"/>
        <v/>
      </c>
      <c r="AR69" s="9" t="str">
        <f t="shared" si="12"/>
        <v/>
      </c>
      <c r="AS69" s="1" t="str">
        <f t="shared" si="13"/>
        <v/>
      </c>
    </row>
    <row r="70" spans="1:45">
      <c r="A70" s="6" t="s">
        <v>328</v>
      </c>
      <c r="B70" s="7"/>
      <c r="C70" s="19"/>
      <c r="D70" s="11" t="str">
        <f>IF(ISBLANK(C70),"",VLOOKUP(C70,LU_Com!$A$22:$D$31,LangNum,FALSE))</f>
        <v/>
      </c>
      <c r="E70" s="2"/>
      <c r="F70" s="11" t="str">
        <f>IF(ISBLANK(E70),"",VLOOKUP(E70,LU_Com!$A$37:$D$40,LangNum,FALSE))</f>
        <v/>
      </c>
      <c r="G70" s="2"/>
      <c r="H70" s="11" t="str">
        <f>IF(ISBLANK(G70),"",VLOOKUP(G70,LU_Com!$A$44:$D$47,LangNum,FALSE))</f>
        <v/>
      </c>
      <c r="I70" s="2"/>
      <c r="J70" s="11" t="str">
        <f>IF(ISBLANK(I70),"",VLOOKUP(I70,LU_Com!$A$51:$D$54,LangNum,FALSE))</f>
        <v/>
      </c>
      <c r="K70" s="2"/>
      <c r="L70" s="11" t="str">
        <f>IF(ISBLANK(K70),"",VLOOKUP(K70,LU_Com!$A$59:$D$62,LangNum,FALSE))</f>
        <v/>
      </c>
      <c r="M70" s="2"/>
      <c r="N70" s="11" t="str">
        <f>IF(ISBLANK(M70),"",VLOOKUP(M70,LU_Com!$A$67:$D$70,LangNum,FALSE))</f>
        <v/>
      </c>
      <c r="O70" s="2"/>
      <c r="P70" s="11" t="str">
        <f>IF(ISBLANK(O70),"",VLOOKUP(O70,LU_Com!$A$75:$D$78,LangNum,FALSE))</f>
        <v/>
      </c>
      <c r="Q70" s="2"/>
      <c r="R70" s="11" t="str">
        <f>IF(ISBLANK(Q70),"",VLOOKUP(Q70,LU_Com!$A$83:$D$86,LangNum,FALSE))</f>
        <v/>
      </c>
      <c r="S70" s="2"/>
      <c r="T70" s="11" t="str">
        <f>IF(ISBLANK(S70),"",VLOOKUP(S70,LU_Com!$A$91:$D$94,LangNum,FALSE))</f>
        <v/>
      </c>
      <c r="U70" s="2"/>
      <c r="V70" s="11" t="str">
        <f>IF(ISBLANK(U70),"",VLOOKUP(U70,LU_Com!$A$99:$D$102,LangNum,FALSE))</f>
        <v/>
      </c>
      <c r="W70" s="2"/>
      <c r="X70" s="11" t="str">
        <f>IF(ISBLANK(W70),"",VLOOKUP(W70,LU_Com!$A$107:$D$110,LangNum,FALSE))</f>
        <v/>
      </c>
      <c r="Y70" s="2"/>
      <c r="Z70" s="11" t="str">
        <f>IF(ISBLANK(Y70),"",VLOOKUP(Y70,LU_Com!$A$115:$D$118,LangNum,FALSE))</f>
        <v/>
      </c>
      <c r="AA70" s="2"/>
      <c r="AB70" s="11" t="str">
        <f>IF(ISBLANK(AA70),"",VLOOKUP(AA70,LU_Com!$A$123:$D$126,LangNum,FALSE))</f>
        <v/>
      </c>
      <c r="AE70" s="1" t="s">
        <v>2223</v>
      </c>
      <c r="AF70" s="6" t="str">
        <f t="shared" si="0"/>
        <v/>
      </c>
      <c r="AG70" s="9" t="str">
        <f t="shared" si="1"/>
        <v/>
      </c>
      <c r="AH70" s="9" t="str">
        <f t="shared" si="2"/>
        <v/>
      </c>
      <c r="AI70" s="9" t="str">
        <f t="shared" si="3"/>
        <v/>
      </c>
      <c r="AJ70" s="9" t="str">
        <f t="shared" si="4"/>
        <v/>
      </c>
      <c r="AK70" s="9" t="str">
        <f t="shared" si="5"/>
        <v/>
      </c>
      <c r="AL70" s="9" t="str">
        <f t="shared" si="6"/>
        <v/>
      </c>
      <c r="AM70" s="9" t="str">
        <f t="shared" si="7"/>
        <v/>
      </c>
      <c r="AN70" s="9" t="str">
        <f t="shared" si="8"/>
        <v/>
      </c>
      <c r="AO70" s="9" t="str">
        <f t="shared" si="9"/>
        <v/>
      </c>
      <c r="AP70" s="9" t="str">
        <f t="shared" si="10"/>
        <v/>
      </c>
      <c r="AQ70" s="9" t="str">
        <f t="shared" si="11"/>
        <v/>
      </c>
      <c r="AR70" s="9" t="str">
        <f t="shared" si="12"/>
        <v/>
      </c>
      <c r="AS70" s="1" t="str">
        <f t="shared" si="13"/>
        <v/>
      </c>
    </row>
    <row r="71" spans="1:45">
      <c r="A71" s="6" t="s">
        <v>329</v>
      </c>
      <c r="B71" s="7"/>
      <c r="C71" s="19"/>
      <c r="D71" s="11" t="str">
        <f>IF(ISBLANK(C71),"",VLOOKUP(C71,LU_Com!$A$22:$D$31,LangNum,FALSE))</f>
        <v/>
      </c>
      <c r="E71" s="2"/>
      <c r="F71" s="11" t="str">
        <f>IF(ISBLANK(E71),"",VLOOKUP(E71,LU_Com!$A$37:$D$40,LangNum,FALSE))</f>
        <v/>
      </c>
      <c r="G71" s="2"/>
      <c r="H71" s="11" t="str">
        <f>IF(ISBLANK(G71),"",VLOOKUP(G71,LU_Com!$A$44:$D$47,LangNum,FALSE))</f>
        <v/>
      </c>
      <c r="I71" s="2"/>
      <c r="J71" s="11" t="str">
        <f>IF(ISBLANK(I71),"",VLOOKUP(I71,LU_Com!$A$51:$D$54,LangNum,FALSE))</f>
        <v/>
      </c>
      <c r="K71" s="2"/>
      <c r="L71" s="11" t="str">
        <f>IF(ISBLANK(K71),"",VLOOKUP(K71,LU_Com!$A$59:$D$62,LangNum,FALSE))</f>
        <v/>
      </c>
      <c r="M71" s="2"/>
      <c r="N71" s="11" t="str">
        <f>IF(ISBLANK(M71),"",VLOOKUP(M71,LU_Com!$A$67:$D$70,LangNum,FALSE))</f>
        <v/>
      </c>
      <c r="O71" s="2"/>
      <c r="P71" s="11" t="str">
        <f>IF(ISBLANK(O71),"",VLOOKUP(O71,LU_Com!$A$75:$D$78,LangNum,FALSE))</f>
        <v/>
      </c>
      <c r="Q71" s="2"/>
      <c r="R71" s="11" t="str">
        <f>IF(ISBLANK(Q71),"",VLOOKUP(Q71,LU_Com!$A$83:$D$86,LangNum,FALSE))</f>
        <v/>
      </c>
      <c r="S71" s="2"/>
      <c r="T71" s="11" t="str">
        <f>IF(ISBLANK(S71),"",VLOOKUP(S71,LU_Com!$A$91:$D$94,LangNum,FALSE))</f>
        <v/>
      </c>
      <c r="U71" s="2"/>
      <c r="V71" s="11" t="str">
        <f>IF(ISBLANK(U71),"",VLOOKUP(U71,LU_Com!$A$99:$D$102,LangNum,FALSE))</f>
        <v/>
      </c>
      <c r="W71" s="2"/>
      <c r="X71" s="11" t="str">
        <f>IF(ISBLANK(W71),"",VLOOKUP(W71,LU_Com!$A$107:$D$110,LangNum,FALSE))</f>
        <v/>
      </c>
      <c r="Y71" s="2"/>
      <c r="Z71" s="11" t="str">
        <f>IF(ISBLANK(Y71),"",VLOOKUP(Y71,LU_Com!$A$115:$D$118,LangNum,FALSE))</f>
        <v/>
      </c>
      <c r="AA71" s="2"/>
      <c r="AB71" s="11" t="str">
        <f>IF(ISBLANK(AA71),"",VLOOKUP(AA71,LU_Com!$A$123:$D$126,LangNum,FALSE))</f>
        <v/>
      </c>
      <c r="AE71" s="1" t="s">
        <v>2223</v>
      </c>
      <c r="AF71" s="6" t="str">
        <f t="shared" si="0"/>
        <v/>
      </c>
      <c r="AG71" s="9" t="str">
        <f t="shared" si="1"/>
        <v/>
      </c>
      <c r="AH71" s="9" t="str">
        <f t="shared" si="2"/>
        <v/>
      </c>
      <c r="AI71" s="9" t="str">
        <f t="shared" si="3"/>
        <v/>
      </c>
      <c r="AJ71" s="9" t="str">
        <f t="shared" si="4"/>
        <v/>
      </c>
      <c r="AK71" s="9" t="str">
        <f t="shared" si="5"/>
        <v/>
      </c>
      <c r="AL71" s="9" t="str">
        <f t="shared" si="6"/>
        <v/>
      </c>
      <c r="AM71" s="9" t="str">
        <f t="shared" si="7"/>
        <v/>
      </c>
      <c r="AN71" s="9" t="str">
        <f t="shared" si="8"/>
        <v/>
      </c>
      <c r="AO71" s="9" t="str">
        <f t="shared" si="9"/>
        <v/>
      </c>
      <c r="AP71" s="9" t="str">
        <f t="shared" si="10"/>
        <v/>
      </c>
      <c r="AQ71" s="9" t="str">
        <f t="shared" si="11"/>
        <v/>
      </c>
      <c r="AR71" s="9" t="str">
        <f t="shared" si="12"/>
        <v/>
      </c>
      <c r="AS71" s="1" t="str">
        <f t="shared" si="13"/>
        <v/>
      </c>
    </row>
    <row r="72" spans="1:45">
      <c r="A72" s="6" t="s">
        <v>330</v>
      </c>
      <c r="B72" s="7"/>
      <c r="C72" s="19"/>
      <c r="D72" s="11" t="str">
        <f>IF(ISBLANK(C72),"",VLOOKUP(C72,LU_Com!$A$22:$D$31,LangNum,FALSE))</f>
        <v/>
      </c>
      <c r="E72" s="2"/>
      <c r="F72" s="11" t="str">
        <f>IF(ISBLANK(E72),"",VLOOKUP(E72,LU_Com!$A$37:$D$40,LangNum,FALSE))</f>
        <v/>
      </c>
      <c r="G72" s="2"/>
      <c r="H72" s="11" t="str">
        <f>IF(ISBLANK(G72),"",VLOOKUP(G72,LU_Com!$A$44:$D$47,LangNum,FALSE))</f>
        <v/>
      </c>
      <c r="I72" s="2"/>
      <c r="J72" s="11" t="str">
        <f>IF(ISBLANK(I72),"",VLOOKUP(I72,LU_Com!$A$51:$D$54,LangNum,FALSE))</f>
        <v/>
      </c>
      <c r="K72" s="2"/>
      <c r="L72" s="11" t="str">
        <f>IF(ISBLANK(K72),"",VLOOKUP(K72,LU_Com!$A$59:$D$62,LangNum,FALSE))</f>
        <v/>
      </c>
      <c r="M72" s="2"/>
      <c r="N72" s="11" t="str">
        <f>IF(ISBLANK(M72),"",VLOOKUP(M72,LU_Com!$A$67:$D$70,LangNum,FALSE))</f>
        <v/>
      </c>
      <c r="O72" s="2"/>
      <c r="P72" s="11" t="str">
        <f>IF(ISBLANK(O72),"",VLOOKUP(O72,LU_Com!$A$75:$D$78,LangNum,FALSE))</f>
        <v/>
      </c>
      <c r="Q72" s="2"/>
      <c r="R72" s="11" t="str">
        <f>IF(ISBLANK(Q72),"",VLOOKUP(Q72,LU_Com!$A$83:$D$86,LangNum,FALSE))</f>
        <v/>
      </c>
      <c r="S72" s="2"/>
      <c r="T72" s="11" t="str">
        <f>IF(ISBLANK(S72),"",VLOOKUP(S72,LU_Com!$A$91:$D$94,LangNum,FALSE))</f>
        <v/>
      </c>
      <c r="U72" s="2"/>
      <c r="V72" s="11" t="str">
        <f>IF(ISBLANK(U72),"",VLOOKUP(U72,LU_Com!$A$99:$D$102,LangNum,FALSE))</f>
        <v/>
      </c>
      <c r="W72" s="2"/>
      <c r="X72" s="11" t="str">
        <f>IF(ISBLANK(W72),"",VLOOKUP(W72,LU_Com!$A$107:$D$110,LangNum,FALSE))</f>
        <v/>
      </c>
      <c r="Y72" s="2"/>
      <c r="Z72" s="11" t="str">
        <f>IF(ISBLANK(Y72),"",VLOOKUP(Y72,LU_Com!$A$115:$D$118,LangNum,FALSE))</f>
        <v/>
      </c>
      <c r="AA72" s="2"/>
      <c r="AB72" s="11" t="str">
        <f>IF(ISBLANK(AA72),"",VLOOKUP(AA72,LU_Com!$A$123:$D$126,LangNum,FALSE))</f>
        <v/>
      </c>
      <c r="AE72" s="1" t="s">
        <v>2223</v>
      </c>
      <c r="AF72" s="6" t="str">
        <f t="shared" si="0"/>
        <v/>
      </c>
      <c r="AG72" s="9" t="str">
        <f t="shared" si="1"/>
        <v/>
      </c>
      <c r="AH72" s="9" t="str">
        <f t="shared" si="2"/>
        <v/>
      </c>
      <c r="AI72" s="9" t="str">
        <f t="shared" si="3"/>
        <v/>
      </c>
      <c r="AJ72" s="9" t="str">
        <f t="shared" si="4"/>
        <v/>
      </c>
      <c r="AK72" s="9" t="str">
        <f t="shared" si="5"/>
        <v/>
      </c>
      <c r="AL72" s="9" t="str">
        <f t="shared" si="6"/>
        <v/>
      </c>
      <c r="AM72" s="9" t="str">
        <f t="shared" si="7"/>
        <v/>
      </c>
      <c r="AN72" s="9" t="str">
        <f t="shared" si="8"/>
        <v/>
      </c>
      <c r="AO72" s="9" t="str">
        <f t="shared" si="9"/>
        <v/>
      </c>
      <c r="AP72" s="9" t="str">
        <f t="shared" si="10"/>
        <v/>
      </c>
      <c r="AQ72" s="9" t="str">
        <f t="shared" si="11"/>
        <v/>
      </c>
      <c r="AR72" s="9" t="str">
        <f t="shared" si="12"/>
        <v/>
      </c>
      <c r="AS72" s="1" t="str">
        <f t="shared" si="13"/>
        <v/>
      </c>
    </row>
    <row r="73" spans="1:45">
      <c r="A73" s="6" t="s">
        <v>331</v>
      </c>
      <c r="B73" s="7"/>
      <c r="C73" s="19"/>
      <c r="D73" s="11" t="str">
        <f>IF(ISBLANK(C73),"",VLOOKUP(C73,LU_Com!$A$22:$D$31,LangNum,FALSE))</f>
        <v/>
      </c>
      <c r="E73" s="2"/>
      <c r="F73" s="11" t="str">
        <f>IF(ISBLANK(E73),"",VLOOKUP(E73,LU_Com!$A$37:$D$40,LangNum,FALSE))</f>
        <v/>
      </c>
      <c r="G73" s="2"/>
      <c r="H73" s="11" t="str">
        <f>IF(ISBLANK(G73),"",VLOOKUP(G73,LU_Com!$A$44:$D$47,LangNum,FALSE))</f>
        <v/>
      </c>
      <c r="I73" s="2"/>
      <c r="J73" s="11" t="str">
        <f>IF(ISBLANK(I73),"",VLOOKUP(I73,LU_Com!$A$51:$D$54,LangNum,FALSE))</f>
        <v/>
      </c>
      <c r="K73" s="2"/>
      <c r="L73" s="11" t="str">
        <f>IF(ISBLANK(K73),"",VLOOKUP(K73,LU_Com!$A$59:$D$62,LangNum,FALSE))</f>
        <v/>
      </c>
      <c r="M73" s="2"/>
      <c r="N73" s="11" t="str">
        <f>IF(ISBLANK(M73),"",VLOOKUP(M73,LU_Com!$A$67:$D$70,LangNum,FALSE))</f>
        <v/>
      </c>
      <c r="O73" s="2"/>
      <c r="P73" s="11" t="str">
        <f>IF(ISBLANK(O73),"",VLOOKUP(O73,LU_Com!$A$75:$D$78,LangNum,FALSE))</f>
        <v/>
      </c>
      <c r="Q73" s="2"/>
      <c r="R73" s="11" t="str">
        <f>IF(ISBLANK(Q73),"",VLOOKUP(Q73,LU_Com!$A$83:$D$86,LangNum,FALSE))</f>
        <v/>
      </c>
      <c r="S73" s="2"/>
      <c r="T73" s="11" t="str">
        <f>IF(ISBLANK(S73),"",VLOOKUP(S73,LU_Com!$A$91:$D$94,LangNum,FALSE))</f>
        <v/>
      </c>
      <c r="U73" s="2"/>
      <c r="V73" s="11" t="str">
        <f>IF(ISBLANK(U73),"",VLOOKUP(U73,LU_Com!$A$99:$D$102,LangNum,FALSE))</f>
        <v/>
      </c>
      <c r="W73" s="2"/>
      <c r="X73" s="11" t="str">
        <f>IF(ISBLANK(W73),"",VLOOKUP(W73,LU_Com!$A$107:$D$110,LangNum,FALSE))</f>
        <v/>
      </c>
      <c r="Y73" s="2"/>
      <c r="Z73" s="11" t="str">
        <f>IF(ISBLANK(Y73),"",VLOOKUP(Y73,LU_Com!$A$115:$D$118,LangNum,FALSE))</f>
        <v/>
      </c>
      <c r="AA73" s="2"/>
      <c r="AB73" s="11" t="str">
        <f>IF(ISBLANK(AA73),"",VLOOKUP(AA73,LU_Com!$A$123:$D$126,LangNum,FALSE))</f>
        <v/>
      </c>
      <c r="AE73" s="1" t="s">
        <v>2223</v>
      </c>
      <c r="AF73" s="6" t="str">
        <f t="shared" si="0"/>
        <v/>
      </c>
      <c r="AG73" s="9" t="str">
        <f t="shared" si="1"/>
        <v/>
      </c>
      <c r="AH73" s="9" t="str">
        <f t="shared" si="2"/>
        <v/>
      </c>
      <c r="AI73" s="9" t="str">
        <f t="shared" si="3"/>
        <v/>
      </c>
      <c r="AJ73" s="9" t="str">
        <f t="shared" si="4"/>
        <v/>
      </c>
      <c r="AK73" s="9" t="str">
        <f t="shared" si="5"/>
        <v/>
      </c>
      <c r="AL73" s="9" t="str">
        <f t="shared" si="6"/>
        <v/>
      </c>
      <c r="AM73" s="9" t="str">
        <f t="shared" si="7"/>
        <v/>
      </c>
      <c r="AN73" s="9" t="str">
        <f t="shared" si="8"/>
        <v/>
      </c>
      <c r="AO73" s="9" t="str">
        <f t="shared" si="9"/>
        <v/>
      </c>
      <c r="AP73" s="9" t="str">
        <f t="shared" si="10"/>
        <v/>
      </c>
      <c r="AQ73" s="9" t="str">
        <f t="shared" si="11"/>
        <v/>
      </c>
      <c r="AR73" s="9" t="str">
        <f t="shared" si="12"/>
        <v/>
      </c>
      <c r="AS73" s="1" t="str">
        <f t="shared" si="13"/>
        <v/>
      </c>
    </row>
    <row r="74" spans="1:45">
      <c r="A74" s="6" t="s">
        <v>332</v>
      </c>
      <c r="B74" s="7"/>
      <c r="C74" s="19"/>
      <c r="D74" s="11" t="str">
        <f>IF(ISBLANK(C74),"",VLOOKUP(C74,LU_Com!$A$22:$D$31,LangNum,FALSE))</f>
        <v/>
      </c>
      <c r="E74" s="2"/>
      <c r="F74" s="11" t="str">
        <f>IF(ISBLANK(E74),"",VLOOKUP(E74,LU_Com!$A$37:$D$40,LangNum,FALSE))</f>
        <v/>
      </c>
      <c r="G74" s="2"/>
      <c r="H74" s="11" t="str">
        <f>IF(ISBLANK(G74),"",VLOOKUP(G74,LU_Com!$A$44:$D$47,LangNum,FALSE))</f>
        <v/>
      </c>
      <c r="I74" s="2"/>
      <c r="J74" s="11" t="str">
        <f>IF(ISBLANK(I74),"",VLOOKUP(I74,LU_Com!$A$51:$D$54,LangNum,FALSE))</f>
        <v/>
      </c>
      <c r="K74" s="2"/>
      <c r="L74" s="11" t="str">
        <f>IF(ISBLANK(K74),"",VLOOKUP(K74,LU_Com!$A$59:$D$62,LangNum,FALSE))</f>
        <v/>
      </c>
      <c r="M74" s="2"/>
      <c r="N74" s="11" t="str">
        <f>IF(ISBLANK(M74),"",VLOOKUP(M74,LU_Com!$A$67:$D$70,LangNum,FALSE))</f>
        <v/>
      </c>
      <c r="O74" s="2"/>
      <c r="P74" s="11" t="str">
        <f>IF(ISBLANK(O74),"",VLOOKUP(O74,LU_Com!$A$75:$D$78,LangNum,FALSE))</f>
        <v/>
      </c>
      <c r="Q74" s="2"/>
      <c r="R74" s="11" t="str">
        <f>IF(ISBLANK(Q74),"",VLOOKUP(Q74,LU_Com!$A$83:$D$86,LangNum,FALSE))</f>
        <v/>
      </c>
      <c r="S74" s="2"/>
      <c r="T74" s="11" t="str">
        <f>IF(ISBLANK(S74),"",VLOOKUP(S74,LU_Com!$A$91:$D$94,LangNum,FALSE))</f>
        <v/>
      </c>
      <c r="U74" s="2"/>
      <c r="V74" s="11" t="str">
        <f>IF(ISBLANK(U74),"",VLOOKUP(U74,LU_Com!$A$99:$D$102,LangNum,FALSE))</f>
        <v/>
      </c>
      <c r="W74" s="2"/>
      <c r="X74" s="11" t="str">
        <f>IF(ISBLANK(W74),"",VLOOKUP(W74,LU_Com!$A$107:$D$110,LangNum,FALSE))</f>
        <v/>
      </c>
      <c r="Y74" s="2"/>
      <c r="Z74" s="11" t="str">
        <f>IF(ISBLANK(Y74),"",VLOOKUP(Y74,LU_Com!$A$115:$D$118,LangNum,FALSE))</f>
        <v/>
      </c>
      <c r="AA74" s="2"/>
      <c r="AB74" s="11" t="str">
        <f>IF(ISBLANK(AA74),"",VLOOKUP(AA74,LU_Com!$A$123:$D$126,LangNum,FALSE))</f>
        <v/>
      </c>
      <c r="AE74" s="1" t="s">
        <v>2223</v>
      </c>
      <c r="AF74" s="6" t="str">
        <f t="shared" si="0"/>
        <v/>
      </c>
      <c r="AG74" s="9" t="str">
        <f t="shared" si="1"/>
        <v/>
      </c>
      <c r="AH74" s="9" t="str">
        <f t="shared" si="2"/>
        <v/>
      </c>
      <c r="AI74" s="9" t="str">
        <f t="shared" si="3"/>
        <v/>
      </c>
      <c r="AJ74" s="9" t="str">
        <f t="shared" si="4"/>
        <v/>
      </c>
      <c r="AK74" s="9" t="str">
        <f t="shared" si="5"/>
        <v/>
      </c>
      <c r="AL74" s="9" t="str">
        <f t="shared" si="6"/>
        <v/>
      </c>
      <c r="AM74" s="9" t="str">
        <f t="shared" si="7"/>
        <v/>
      </c>
      <c r="AN74" s="9" t="str">
        <f t="shared" si="8"/>
        <v/>
      </c>
      <c r="AO74" s="9" t="str">
        <f t="shared" si="9"/>
        <v/>
      </c>
      <c r="AP74" s="9" t="str">
        <f t="shared" si="10"/>
        <v/>
      </c>
      <c r="AQ74" s="9" t="str">
        <f t="shared" si="11"/>
        <v/>
      </c>
      <c r="AR74" s="9" t="str">
        <f t="shared" si="12"/>
        <v/>
      </c>
      <c r="AS74" s="1" t="str">
        <f t="shared" si="13"/>
        <v/>
      </c>
    </row>
    <row r="75" spans="1:45">
      <c r="A75" s="6" t="s">
        <v>333</v>
      </c>
      <c r="B75" s="7"/>
      <c r="C75" s="19"/>
      <c r="D75" s="11" t="str">
        <f>IF(ISBLANK(C75),"",VLOOKUP(C75,LU_Com!$A$22:$D$31,LangNum,FALSE))</f>
        <v/>
      </c>
      <c r="E75" s="2"/>
      <c r="F75" s="11" t="str">
        <f>IF(ISBLANK(E75),"",VLOOKUP(E75,LU_Com!$A$37:$D$40,LangNum,FALSE))</f>
        <v/>
      </c>
      <c r="G75" s="2"/>
      <c r="H75" s="11" t="str">
        <f>IF(ISBLANK(G75),"",VLOOKUP(G75,LU_Com!$A$44:$D$47,LangNum,FALSE))</f>
        <v/>
      </c>
      <c r="I75" s="2"/>
      <c r="J75" s="11" t="str">
        <f>IF(ISBLANK(I75),"",VLOOKUP(I75,LU_Com!$A$51:$D$54,LangNum,FALSE))</f>
        <v/>
      </c>
      <c r="K75" s="2"/>
      <c r="L75" s="11" t="str">
        <f>IF(ISBLANK(K75),"",VLOOKUP(K75,LU_Com!$A$59:$D$62,LangNum,FALSE))</f>
        <v/>
      </c>
      <c r="M75" s="2"/>
      <c r="N75" s="11" t="str">
        <f>IF(ISBLANK(M75),"",VLOOKUP(M75,LU_Com!$A$67:$D$70,LangNum,FALSE))</f>
        <v/>
      </c>
      <c r="O75" s="2"/>
      <c r="P75" s="11" t="str">
        <f>IF(ISBLANK(O75),"",VLOOKUP(O75,LU_Com!$A$75:$D$78,LangNum,FALSE))</f>
        <v/>
      </c>
      <c r="Q75" s="2"/>
      <c r="R75" s="11" t="str">
        <f>IF(ISBLANK(Q75),"",VLOOKUP(Q75,LU_Com!$A$83:$D$86,LangNum,FALSE))</f>
        <v/>
      </c>
      <c r="S75" s="2"/>
      <c r="T75" s="11" t="str">
        <f>IF(ISBLANK(S75),"",VLOOKUP(S75,LU_Com!$A$91:$D$94,LangNum,FALSE))</f>
        <v/>
      </c>
      <c r="U75" s="2"/>
      <c r="V75" s="11" t="str">
        <f>IF(ISBLANK(U75),"",VLOOKUP(U75,LU_Com!$A$99:$D$102,LangNum,FALSE))</f>
        <v/>
      </c>
      <c r="W75" s="2"/>
      <c r="X75" s="11" t="str">
        <f>IF(ISBLANK(W75),"",VLOOKUP(W75,LU_Com!$A$107:$D$110,LangNum,FALSE))</f>
        <v/>
      </c>
      <c r="Y75" s="2"/>
      <c r="Z75" s="11" t="str">
        <f>IF(ISBLANK(Y75),"",VLOOKUP(Y75,LU_Com!$A$115:$D$118,LangNum,FALSE))</f>
        <v/>
      </c>
      <c r="AA75" s="2"/>
      <c r="AB75" s="11" t="str">
        <f>IF(ISBLANK(AA75),"",VLOOKUP(AA75,LU_Com!$A$123:$D$126,LangNum,FALSE))</f>
        <v/>
      </c>
      <c r="AE75" s="1" t="s">
        <v>2223</v>
      </c>
      <c r="AF75" s="6" t="str">
        <f t="shared" si="0"/>
        <v/>
      </c>
      <c r="AG75" s="9" t="str">
        <f t="shared" si="1"/>
        <v/>
      </c>
      <c r="AH75" s="9" t="str">
        <f t="shared" si="2"/>
        <v/>
      </c>
      <c r="AI75" s="9" t="str">
        <f t="shared" si="3"/>
        <v/>
      </c>
      <c r="AJ75" s="9" t="str">
        <f t="shared" si="4"/>
        <v/>
      </c>
      <c r="AK75" s="9" t="str">
        <f t="shared" si="5"/>
        <v/>
      </c>
      <c r="AL75" s="9" t="str">
        <f t="shared" si="6"/>
        <v/>
      </c>
      <c r="AM75" s="9" t="str">
        <f t="shared" si="7"/>
        <v/>
      </c>
      <c r="AN75" s="9" t="str">
        <f t="shared" si="8"/>
        <v/>
      </c>
      <c r="AO75" s="9" t="str">
        <f t="shared" si="9"/>
        <v/>
      </c>
      <c r="AP75" s="9" t="str">
        <f t="shared" si="10"/>
        <v/>
      </c>
      <c r="AQ75" s="9" t="str">
        <f t="shared" si="11"/>
        <v/>
      </c>
      <c r="AR75" s="9" t="str">
        <f t="shared" si="12"/>
        <v/>
      </c>
      <c r="AS75" s="1" t="str">
        <f t="shared" si="13"/>
        <v/>
      </c>
    </row>
    <row r="76" spans="1:45">
      <c r="A76" s="6" t="s">
        <v>334</v>
      </c>
      <c r="B76" s="7"/>
      <c r="C76" s="19"/>
      <c r="D76" s="11" t="str">
        <f>IF(ISBLANK(C76),"",VLOOKUP(C76,LU_Com!$A$22:$D$31,LangNum,FALSE))</f>
        <v/>
      </c>
      <c r="E76" s="2"/>
      <c r="F76" s="11" t="str">
        <f>IF(ISBLANK(E76),"",VLOOKUP(E76,LU_Com!$A$37:$D$40,LangNum,FALSE))</f>
        <v/>
      </c>
      <c r="G76" s="2"/>
      <c r="H76" s="11" t="str">
        <f>IF(ISBLANK(G76),"",VLOOKUP(G76,LU_Com!$A$44:$D$47,LangNum,FALSE))</f>
        <v/>
      </c>
      <c r="I76" s="2"/>
      <c r="J76" s="11" t="str">
        <f>IF(ISBLANK(I76),"",VLOOKUP(I76,LU_Com!$A$51:$D$54,LangNum,FALSE))</f>
        <v/>
      </c>
      <c r="K76" s="2"/>
      <c r="L76" s="11" t="str">
        <f>IF(ISBLANK(K76),"",VLOOKUP(K76,LU_Com!$A$59:$D$62,LangNum,FALSE))</f>
        <v/>
      </c>
      <c r="M76" s="2"/>
      <c r="N76" s="11" t="str">
        <f>IF(ISBLANK(M76),"",VLOOKUP(M76,LU_Com!$A$67:$D$70,LangNum,FALSE))</f>
        <v/>
      </c>
      <c r="O76" s="2"/>
      <c r="P76" s="11" t="str">
        <f>IF(ISBLANK(O76),"",VLOOKUP(O76,LU_Com!$A$75:$D$78,LangNum,FALSE))</f>
        <v/>
      </c>
      <c r="Q76" s="2"/>
      <c r="R76" s="11" t="str">
        <f>IF(ISBLANK(Q76),"",VLOOKUP(Q76,LU_Com!$A$83:$D$86,LangNum,FALSE))</f>
        <v/>
      </c>
      <c r="S76" s="2"/>
      <c r="T76" s="11" t="str">
        <f>IF(ISBLANK(S76),"",VLOOKUP(S76,LU_Com!$A$91:$D$94,LangNum,FALSE))</f>
        <v/>
      </c>
      <c r="U76" s="2"/>
      <c r="V76" s="11" t="str">
        <f>IF(ISBLANK(U76),"",VLOOKUP(U76,LU_Com!$A$99:$D$102,LangNum,FALSE))</f>
        <v/>
      </c>
      <c r="W76" s="2"/>
      <c r="X76" s="11" t="str">
        <f>IF(ISBLANK(W76),"",VLOOKUP(W76,LU_Com!$A$107:$D$110,LangNum,FALSE))</f>
        <v/>
      </c>
      <c r="Y76" s="2"/>
      <c r="Z76" s="11" t="str">
        <f>IF(ISBLANK(Y76),"",VLOOKUP(Y76,LU_Com!$A$115:$D$118,LangNum,FALSE))</f>
        <v/>
      </c>
      <c r="AA76" s="2"/>
      <c r="AB76" s="11" t="str">
        <f>IF(ISBLANK(AA76),"",VLOOKUP(AA76,LU_Com!$A$123:$D$126,LangNum,FALSE))</f>
        <v/>
      </c>
      <c r="AE76" s="1" t="s">
        <v>2223</v>
      </c>
      <c r="AF76" s="6" t="str">
        <f t="shared" si="0"/>
        <v/>
      </c>
      <c r="AG76" s="9" t="str">
        <f t="shared" si="1"/>
        <v/>
      </c>
      <c r="AH76" s="9" t="str">
        <f t="shared" si="2"/>
        <v/>
      </c>
      <c r="AI76" s="9" t="str">
        <f t="shared" si="3"/>
        <v/>
      </c>
      <c r="AJ76" s="9" t="str">
        <f t="shared" si="4"/>
        <v/>
      </c>
      <c r="AK76" s="9" t="str">
        <f t="shared" si="5"/>
        <v/>
      </c>
      <c r="AL76" s="9" t="str">
        <f t="shared" si="6"/>
        <v/>
      </c>
      <c r="AM76" s="9" t="str">
        <f t="shared" si="7"/>
        <v/>
      </c>
      <c r="AN76" s="9" t="str">
        <f t="shared" si="8"/>
        <v/>
      </c>
      <c r="AO76" s="9" t="str">
        <f t="shared" si="9"/>
        <v/>
      </c>
      <c r="AP76" s="9" t="str">
        <f t="shared" si="10"/>
        <v/>
      </c>
      <c r="AQ76" s="9" t="str">
        <f t="shared" si="11"/>
        <v/>
      </c>
      <c r="AR76" s="9" t="str">
        <f t="shared" si="12"/>
        <v/>
      </c>
      <c r="AS76" s="1" t="str">
        <f t="shared" si="13"/>
        <v/>
      </c>
    </row>
    <row r="77" spans="1:45">
      <c r="A77" s="6" t="s">
        <v>335</v>
      </c>
      <c r="B77" s="7"/>
      <c r="C77" s="19"/>
      <c r="D77" s="11" t="str">
        <f>IF(ISBLANK(C77),"",VLOOKUP(C77,LU_Com!$A$22:$D$31,LangNum,FALSE))</f>
        <v/>
      </c>
      <c r="E77" s="2"/>
      <c r="F77" s="11" t="str">
        <f>IF(ISBLANK(E77),"",VLOOKUP(E77,LU_Com!$A$37:$D$40,LangNum,FALSE))</f>
        <v/>
      </c>
      <c r="G77" s="2"/>
      <c r="H77" s="11" t="str">
        <f>IF(ISBLANK(G77),"",VLOOKUP(G77,LU_Com!$A$44:$D$47,LangNum,FALSE))</f>
        <v/>
      </c>
      <c r="I77" s="2"/>
      <c r="J77" s="11" t="str">
        <f>IF(ISBLANK(I77),"",VLOOKUP(I77,LU_Com!$A$51:$D$54,LangNum,FALSE))</f>
        <v/>
      </c>
      <c r="K77" s="2"/>
      <c r="L77" s="11" t="str">
        <f>IF(ISBLANK(K77),"",VLOOKUP(K77,LU_Com!$A$59:$D$62,LangNum,FALSE))</f>
        <v/>
      </c>
      <c r="M77" s="2"/>
      <c r="N77" s="11" t="str">
        <f>IF(ISBLANK(M77),"",VLOOKUP(M77,LU_Com!$A$67:$D$70,LangNum,FALSE))</f>
        <v/>
      </c>
      <c r="O77" s="2"/>
      <c r="P77" s="11" t="str">
        <f>IF(ISBLANK(O77),"",VLOOKUP(O77,LU_Com!$A$75:$D$78,LangNum,FALSE))</f>
        <v/>
      </c>
      <c r="Q77" s="2"/>
      <c r="R77" s="11" t="str">
        <f>IF(ISBLANK(Q77),"",VLOOKUP(Q77,LU_Com!$A$83:$D$86,LangNum,FALSE))</f>
        <v/>
      </c>
      <c r="S77" s="2"/>
      <c r="T77" s="11" t="str">
        <f>IF(ISBLANK(S77),"",VLOOKUP(S77,LU_Com!$A$91:$D$94,LangNum,FALSE))</f>
        <v/>
      </c>
      <c r="U77" s="2"/>
      <c r="V77" s="11" t="str">
        <f>IF(ISBLANK(U77),"",VLOOKUP(U77,LU_Com!$A$99:$D$102,LangNum,FALSE))</f>
        <v/>
      </c>
      <c r="W77" s="2"/>
      <c r="X77" s="11" t="str">
        <f>IF(ISBLANK(W77),"",VLOOKUP(W77,LU_Com!$A$107:$D$110,LangNum,FALSE))</f>
        <v/>
      </c>
      <c r="Y77" s="2"/>
      <c r="Z77" s="11" t="str">
        <f>IF(ISBLANK(Y77),"",VLOOKUP(Y77,LU_Com!$A$115:$D$118,LangNum,FALSE))</f>
        <v/>
      </c>
      <c r="AA77" s="2"/>
      <c r="AB77" s="11" t="str">
        <f>IF(ISBLANK(AA77),"",VLOOKUP(AA77,LU_Com!$A$123:$D$126,LangNum,FALSE))</f>
        <v/>
      </c>
      <c r="AE77" s="1" t="s">
        <v>2223</v>
      </c>
      <c r="AF77" s="6" t="str">
        <f t="shared" si="0"/>
        <v/>
      </c>
      <c r="AG77" s="9" t="str">
        <f t="shared" si="1"/>
        <v/>
      </c>
      <c r="AH77" s="9" t="str">
        <f t="shared" si="2"/>
        <v/>
      </c>
      <c r="AI77" s="9" t="str">
        <f t="shared" si="3"/>
        <v/>
      </c>
      <c r="AJ77" s="9" t="str">
        <f t="shared" si="4"/>
        <v/>
      </c>
      <c r="AK77" s="9" t="str">
        <f t="shared" si="5"/>
        <v/>
      </c>
      <c r="AL77" s="9" t="str">
        <f t="shared" si="6"/>
        <v/>
      </c>
      <c r="AM77" s="9" t="str">
        <f t="shared" si="7"/>
        <v/>
      </c>
      <c r="AN77" s="9" t="str">
        <f t="shared" si="8"/>
        <v/>
      </c>
      <c r="AO77" s="9" t="str">
        <f t="shared" si="9"/>
        <v/>
      </c>
      <c r="AP77" s="9" t="str">
        <f t="shared" si="10"/>
        <v/>
      </c>
      <c r="AQ77" s="9" t="str">
        <f t="shared" si="11"/>
        <v/>
      </c>
      <c r="AR77" s="9" t="str">
        <f t="shared" si="12"/>
        <v/>
      </c>
      <c r="AS77" s="1" t="str">
        <f t="shared" si="13"/>
        <v/>
      </c>
    </row>
    <row r="78" spans="1:45">
      <c r="A78" s="6" t="s">
        <v>336</v>
      </c>
      <c r="B78" s="7"/>
      <c r="C78" s="19"/>
      <c r="D78" s="11" t="str">
        <f>IF(ISBLANK(C78),"",VLOOKUP(C78,LU_Com!$A$22:$D$31,LangNum,FALSE))</f>
        <v/>
      </c>
      <c r="E78" s="2"/>
      <c r="F78" s="11" t="str">
        <f>IF(ISBLANK(E78),"",VLOOKUP(E78,LU_Com!$A$37:$D$40,LangNum,FALSE))</f>
        <v/>
      </c>
      <c r="G78" s="2"/>
      <c r="H78" s="11" t="str">
        <f>IF(ISBLANK(G78),"",VLOOKUP(G78,LU_Com!$A$44:$D$47,LangNum,FALSE))</f>
        <v/>
      </c>
      <c r="I78" s="2"/>
      <c r="J78" s="11" t="str">
        <f>IF(ISBLANK(I78),"",VLOOKUP(I78,LU_Com!$A$51:$D$54,LangNum,FALSE))</f>
        <v/>
      </c>
      <c r="K78" s="2"/>
      <c r="L78" s="11" t="str">
        <f>IF(ISBLANK(K78),"",VLOOKUP(K78,LU_Com!$A$59:$D$62,LangNum,FALSE))</f>
        <v/>
      </c>
      <c r="M78" s="2"/>
      <c r="N78" s="11" t="str">
        <f>IF(ISBLANK(M78),"",VLOOKUP(M78,LU_Com!$A$67:$D$70,LangNum,FALSE))</f>
        <v/>
      </c>
      <c r="O78" s="2"/>
      <c r="P78" s="11" t="str">
        <f>IF(ISBLANK(O78),"",VLOOKUP(O78,LU_Com!$A$75:$D$78,LangNum,FALSE))</f>
        <v/>
      </c>
      <c r="Q78" s="2"/>
      <c r="R78" s="11" t="str">
        <f>IF(ISBLANK(Q78),"",VLOOKUP(Q78,LU_Com!$A$83:$D$86,LangNum,FALSE))</f>
        <v/>
      </c>
      <c r="S78" s="2"/>
      <c r="T78" s="11" t="str">
        <f>IF(ISBLANK(S78),"",VLOOKUP(S78,LU_Com!$A$91:$D$94,LangNum,FALSE))</f>
        <v/>
      </c>
      <c r="U78" s="2"/>
      <c r="V78" s="11" t="str">
        <f>IF(ISBLANK(U78),"",VLOOKUP(U78,LU_Com!$A$99:$D$102,LangNum,FALSE))</f>
        <v/>
      </c>
      <c r="W78" s="2"/>
      <c r="X78" s="11" t="str">
        <f>IF(ISBLANK(W78),"",VLOOKUP(W78,LU_Com!$A$107:$D$110,LangNum,FALSE))</f>
        <v/>
      </c>
      <c r="Y78" s="2"/>
      <c r="Z78" s="11" t="str">
        <f>IF(ISBLANK(Y78),"",VLOOKUP(Y78,LU_Com!$A$115:$D$118,LangNum,FALSE))</f>
        <v/>
      </c>
      <c r="AA78" s="2"/>
      <c r="AB78" s="11" t="str">
        <f>IF(ISBLANK(AA78),"",VLOOKUP(AA78,LU_Com!$A$123:$D$126,LangNum,FALSE))</f>
        <v/>
      </c>
      <c r="AE78" s="1" t="s">
        <v>2223</v>
      </c>
      <c r="AF78" s="6" t="str">
        <f t="shared" si="0"/>
        <v/>
      </c>
      <c r="AG78" s="9" t="str">
        <f t="shared" si="1"/>
        <v/>
      </c>
      <c r="AH78" s="9" t="str">
        <f t="shared" si="2"/>
        <v/>
      </c>
      <c r="AI78" s="9" t="str">
        <f t="shared" si="3"/>
        <v/>
      </c>
      <c r="AJ78" s="9" t="str">
        <f t="shared" si="4"/>
        <v/>
      </c>
      <c r="AK78" s="9" t="str">
        <f t="shared" si="5"/>
        <v/>
      </c>
      <c r="AL78" s="9" t="str">
        <f t="shared" si="6"/>
        <v/>
      </c>
      <c r="AM78" s="9" t="str">
        <f t="shared" si="7"/>
        <v/>
      </c>
      <c r="AN78" s="9" t="str">
        <f t="shared" si="8"/>
        <v/>
      </c>
      <c r="AO78" s="9" t="str">
        <f t="shared" si="9"/>
        <v/>
      </c>
      <c r="AP78" s="9" t="str">
        <f t="shared" si="10"/>
        <v/>
      </c>
      <c r="AQ78" s="9" t="str">
        <f t="shared" si="11"/>
        <v/>
      </c>
      <c r="AR78" s="9" t="str">
        <f t="shared" si="12"/>
        <v/>
      </c>
      <c r="AS78" s="1" t="str">
        <f t="shared" si="13"/>
        <v/>
      </c>
    </row>
    <row r="79" spans="1:45">
      <c r="A79" s="6" t="s">
        <v>337</v>
      </c>
      <c r="B79" s="7"/>
      <c r="C79" s="19"/>
      <c r="D79" s="11" t="str">
        <f>IF(ISBLANK(C79),"",VLOOKUP(C79,LU_Com!$A$22:$D$31,LangNum,FALSE))</f>
        <v/>
      </c>
      <c r="E79" s="2"/>
      <c r="F79" s="11" t="str">
        <f>IF(ISBLANK(E79),"",VLOOKUP(E79,LU_Com!$A$37:$D$40,LangNum,FALSE))</f>
        <v/>
      </c>
      <c r="G79" s="2"/>
      <c r="H79" s="11" t="str">
        <f>IF(ISBLANK(G79),"",VLOOKUP(G79,LU_Com!$A$44:$D$47,LangNum,FALSE))</f>
        <v/>
      </c>
      <c r="I79" s="2"/>
      <c r="J79" s="11" t="str">
        <f>IF(ISBLANK(I79),"",VLOOKUP(I79,LU_Com!$A$51:$D$54,LangNum,FALSE))</f>
        <v/>
      </c>
      <c r="K79" s="2"/>
      <c r="L79" s="11" t="str">
        <f>IF(ISBLANK(K79),"",VLOOKUP(K79,LU_Com!$A$59:$D$62,LangNum,FALSE))</f>
        <v/>
      </c>
      <c r="M79" s="2"/>
      <c r="N79" s="11" t="str">
        <f>IF(ISBLANK(M79),"",VLOOKUP(M79,LU_Com!$A$67:$D$70,LangNum,FALSE))</f>
        <v/>
      </c>
      <c r="O79" s="2"/>
      <c r="P79" s="11" t="str">
        <f>IF(ISBLANK(O79),"",VLOOKUP(O79,LU_Com!$A$75:$D$78,LangNum,FALSE))</f>
        <v/>
      </c>
      <c r="Q79" s="2"/>
      <c r="R79" s="11" t="str">
        <f>IF(ISBLANK(Q79),"",VLOOKUP(Q79,LU_Com!$A$83:$D$86,LangNum,FALSE))</f>
        <v/>
      </c>
      <c r="S79" s="2"/>
      <c r="T79" s="11" t="str">
        <f>IF(ISBLANK(S79),"",VLOOKUP(S79,LU_Com!$A$91:$D$94,LangNum,FALSE))</f>
        <v/>
      </c>
      <c r="U79" s="2"/>
      <c r="V79" s="11" t="str">
        <f>IF(ISBLANK(U79),"",VLOOKUP(U79,LU_Com!$A$99:$D$102,LangNum,FALSE))</f>
        <v/>
      </c>
      <c r="W79" s="2"/>
      <c r="X79" s="11" t="str">
        <f>IF(ISBLANK(W79),"",VLOOKUP(W79,LU_Com!$A$107:$D$110,LangNum,FALSE))</f>
        <v/>
      </c>
      <c r="Y79" s="2"/>
      <c r="Z79" s="11" t="str">
        <f>IF(ISBLANK(Y79),"",VLOOKUP(Y79,LU_Com!$A$115:$D$118,LangNum,FALSE))</f>
        <v/>
      </c>
      <c r="AA79" s="2"/>
      <c r="AB79" s="11" t="str">
        <f>IF(ISBLANK(AA79),"",VLOOKUP(AA79,LU_Com!$A$123:$D$126,LangNum,FALSE))</f>
        <v/>
      </c>
      <c r="AE79" s="1" t="s">
        <v>2223</v>
      </c>
      <c r="AF79" s="6" t="str">
        <f t="shared" si="0"/>
        <v/>
      </c>
      <c r="AG79" s="9" t="str">
        <f t="shared" si="1"/>
        <v/>
      </c>
      <c r="AH79" s="9" t="str">
        <f t="shared" si="2"/>
        <v/>
      </c>
      <c r="AI79" s="9" t="str">
        <f t="shared" si="3"/>
        <v/>
      </c>
      <c r="AJ79" s="9" t="str">
        <f t="shared" si="4"/>
        <v/>
      </c>
      <c r="AK79" s="9" t="str">
        <f t="shared" si="5"/>
        <v/>
      </c>
      <c r="AL79" s="9" t="str">
        <f t="shared" si="6"/>
        <v/>
      </c>
      <c r="AM79" s="9" t="str">
        <f t="shared" si="7"/>
        <v/>
      </c>
      <c r="AN79" s="9" t="str">
        <f t="shared" si="8"/>
        <v/>
      </c>
      <c r="AO79" s="9" t="str">
        <f t="shared" si="9"/>
        <v/>
      </c>
      <c r="AP79" s="9" t="str">
        <f t="shared" si="10"/>
        <v/>
      </c>
      <c r="AQ79" s="9" t="str">
        <f t="shared" si="11"/>
        <v/>
      </c>
      <c r="AR79" s="9" t="str">
        <f t="shared" si="12"/>
        <v/>
      </c>
      <c r="AS79" s="1" t="str">
        <f t="shared" si="13"/>
        <v/>
      </c>
    </row>
    <row r="80" spans="1:45">
      <c r="A80" s="6" t="s">
        <v>338</v>
      </c>
      <c r="B80" s="7"/>
      <c r="C80" s="19"/>
      <c r="D80" s="11" t="str">
        <f>IF(ISBLANK(C80),"",VLOOKUP(C80,LU_Com!$A$22:$D$31,LangNum,FALSE))</f>
        <v/>
      </c>
      <c r="E80" s="2"/>
      <c r="F80" s="11" t="str">
        <f>IF(ISBLANK(E80),"",VLOOKUP(E80,LU_Com!$A$37:$D$40,LangNum,FALSE))</f>
        <v/>
      </c>
      <c r="G80" s="2"/>
      <c r="H80" s="11" t="str">
        <f>IF(ISBLANK(G80),"",VLOOKUP(G80,LU_Com!$A$44:$D$47,LangNum,FALSE))</f>
        <v/>
      </c>
      <c r="I80" s="2"/>
      <c r="J80" s="11" t="str">
        <f>IF(ISBLANK(I80),"",VLOOKUP(I80,LU_Com!$A$51:$D$54,LangNum,FALSE))</f>
        <v/>
      </c>
      <c r="K80" s="2"/>
      <c r="L80" s="11" t="str">
        <f>IF(ISBLANK(K80),"",VLOOKUP(K80,LU_Com!$A$59:$D$62,LangNum,FALSE))</f>
        <v/>
      </c>
      <c r="M80" s="2"/>
      <c r="N80" s="11" t="str">
        <f>IF(ISBLANK(M80),"",VLOOKUP(M80,LU_Com!$A$67:$D$70,LangNum,FALSE))</f>
        <v/>
      </c>
      <c r="O80" s="2"/>
      <c r="P80" s="11" t="str">
        <f>IF(ISBLANK(O80),"",VLOOKUP(O80,LU_Com!$A$75:$D$78,LangNum,FALSE))</f>
        <v/>
      </c>
      <c r="Q80" s="2"/>
      <c r="R80" s="11" t="str">
        <f>IF(ISBLANK(Q80),"",VLOOKUP(Q80,LU_Com!$A$83:$D$86,LangNum,FALSE))</f>
        <v/>
      </c>
      <c r="S80" s="2"/>
      <c r="T80" s="11" t="str">
        <f>IF(ISBLANK(S80),"",VLOOKUP(S80,LU_Com!$A$91:$D$94,LangNum,FALSE))</f>
        <v/>
      </c>
      <c r="U80" s="2"/>
      <c r="V80" s="11" t="str">
        <f>IF(ISBLANK(U80),"",VLOOKUP(U80,LU_Com!$A$99:$D$102,LangNum,FALSE))</f>
        <v/>
      </c>
      <c r="W80" s="2"/>
      <c r="X80" s="11" t="str">
        <f>IF(ISBLANK(W80),"",VLOOKUP(W80,LU_Com!$A$107:$D$110,LangNum,FALSE))</f>
        <v/>
      </c>
      <c r="Y80" s="2"/>
      <c r="Z80" s="11" t="str">
        <f>IF(ISBLANK(Y80),"",VLOOKUP(Y80,LU_Com!$A$115:$D$118,LangNum,FALSE))</f>
        <v/>
      </c>
      <c r="AA80" s="2"/>
      <c r="AB80" s="11" t="str">
        <f>IF(ISBLANK(AA80),"",VLOOKUP(AA80,LU_Com!$A$123:$D$126,LangNum,FALSE))</f>
        <v/>
      </c>
      <c r="AE80" s="1" t="s">
        <v>2223</v>
      </c>
      <c r="AF80" s="6" t="str">
        <f t="shared" si="0"/>
        <v/>
      </c>
      <c r="AG80" s="9" t="str">
        <f t="shared" si="1"/>
        <v/>
      </c>
      <c r="AH80" s="9" t="str">
        <f t="shared" si="2"/>
        <v/>
      </c>
      <c r="AI80" s="9" t="str">
        <f t="shared" si="3"/>
        <v/>
      </c>
      <c r="AJ80" s="9" t="str">
        <f t="shared" si="4"/>
        <v/>
      </c>
      <c r="AK80" s="9" t="str">
        <f t="shared" si="5"/>
        <v/>
      </c>
      <c r="AL80" s="9" t="str">
        <f t="shared" si="6"/>
        <v/>
      </c>
      <c r="AM80" s="9" t="str">
        <f t="shared" si="7"/>
        <v/>
      </c>
      <c r="AN80" s="9" t="str">
        <f t="shared" si="8"/>
        <v/>
      </c>
      <c r="AO80" s="9" t="str">
        <f t="shared" si="9"/>
        <v/>
      </c>
      <c r="AP80" s="9" t="str">
        <f t="shared" si="10"/>
        <v/>
      </c>
      <c r="AQ80" s="9" t="str">
        <f t="shared" si="11"/>
        <v/>
      </c>
      <c r="AR80" s="9" t="str">
        <f t="shared" si="12"/>
        <v/>
      </c>
      <c r="AS80" s="1" t="str">
        <f t="shared" si="13"/>
        <v/>
      </c>
    </row>
    <row r="81" spans="1:45">
      <c r="A81" s="6" t="s">
        <v>339</v>
      </c>
      <c r="B81" s="7"/>
      <c r="C81" s="19"/>
      <c r="D81" s="11" t="str">
        <f>IF(ISBLANK(C81),"",VLOOKUP(C81,LU_Com!$A$22:$D$31,LangNum,FALSE))</f>
        <v/>
      </c>
      <c r="E81" s="2"/>
      <c r="F81" s="11" t="str">
        <f>IF(ISBLANK(E81),"",VLOOKUP(E81,LU_Com!$A$37:$D$40,LangNum,FALSE))</f>
        <v/>
      </c>
      <c r="G81" s="2"/>
      <c r="H81" s="11" t="str">
        <f>IF(ISBLANK(G81),"",VLOOKUP(G81,LU_Com!$A$44:$D$47,LangNum,FALSE))</f>
        <v/>
      </c>
      <c r="I81" s="2"/>
      <c r="J81" s="11" t="str">
        <f>IF(ISBLANK(I81),"",VLOOKUP(I81,LU_Com!$A$51:$D$54,LangNum,FALSE))</f>
        <v/>
      </c>
      <c r="K81" s="2"/>
      <c r="L81" s="11" t="str">
        <f>IF(ISBLANK(K81),"",VLOOKUP(K81,LU_Com!$A$59:$D$62,LangNum,FALSE))</f>
        <v/>
      </c>
      <c r="M81" s="2"/>
      <c r="N81" s="11" t="str">
        <f>IF(ISBLANK(M81),"",VLOOKUP(M81,LU_Com!$A$67:$D$70,LangNum,FALSE))</f>
        <v/>
      </c>
      <c r="O81" s="2"/>
      <c r="P81" s="11" t="str">
        <f>IF(ISBLANK(O81),"",VLOOKUP(O81,LU_Com!$A$75:$D$78,LangNum,FALSE))</f>
        <v/>
      </c>
      <c r="Q81" s="2"/>
      <c r="R81" s="11" t="str">
        <f>IF(ISBLANK(Q81),"",VLOOKUP(Q81,LU_Com!$A$83:$D$86,LangNum,FALSE))</f>
        <v/>
      </c>
      <c r="S81" s="2"/>
      <c r="T81" s="11" t="str">
        <f>IF(ISBLANK(S81),"",VLOOKUP(S81,LU_Com!$A$91:$D$94,LangNum,FALSE))</f>
        <v/>
      </c>
      <c r="U81" s="2"/>
      <c r="V81" s="11" t="str">
        <f>IF(ISBLANK(U81),"",VLOOKUP(U81,LU_Com!$A$99:$D$102,LangNum,FALSE))</f>
        <v/>
      </c>
      <c r="W81" s="2"/>
      <c r="X81" s="11" t="str">
        <f>IF(ISBLANK(W81),"",VLOOKUP(W81,LU_Com!$A$107:$D$110,LangNum,FALSE))</f>
        <v/>
      </c>
      <c r="Y81" s="2"/>
      <c r="Z81" s="11" t="str">
        <f>IF(ISBLANK(Y81),"",VLOOKUP(Y81,LU_Com!$A$115:$D$118,LangNum,FALSE))</f>
        <v/>
      </c>
      <c r="AA81" s="2"/>
      <c r="AB81" s="11" t="str">
        <f>IF(ISBLANK(AA81),"",VLOOKUP(AA81,LU_Com!$A$123:$D$126,LangNum,FALSE))</f>
        <v/>
      </c>
      <c r="AE81" s="1" t="s">
        <v>2223</v>
      </c>
      <c r="AF81" s="6" t="str">
        <f t="shared" si="0"/>
        <v/>
      </c>
      <c r="AG81" s="9" t="str">
        <f t="shared" si="1"/>
        <v/>
      </c>
      <c r="AH81" s="9" t="str">
        <f t="shared" si="2"/>
        <v/>
      </c>
      <c r="AI81" s="9" t="str">
        <f t="shared" si="3"/>
        <v/>
      </c>
      <c r="AJ81" s="9" t="str">
        <f t="shared" si="4"/>
        <v/>
      </c>
      <c r="AK81" s="9" t="str">
        <f t="shared" si="5"/>
        <v/>
      </c>
      <c r="AL81" s="9" t="str">
        <f t="shared" si="6"/>
        <v/>
      </c>
      <c r="AM81" s="9" t="str">
        <f t="shared" si="7"/>
        <v/>
      </c>
      <c r="AN81" s="9" t="str">
        <f t="shared" si="8"/>
        <v/>
      </c>
      <c r="AO81" s="9" t="str">
        <f t="shared" si="9"/>
        <v/>
      </c>
      <c r="AP81" s="9" t="str">
        <f t="shared" si="10"/>
        <v/>
      </c>
      <c r="AQ81" s="9" t="str">
        <f t="shared" si="11"/>
        <v/>
      </c>
      <c r="AR81" s="9" t="str">
        <f t="shared" si="12"/>
        <v/>
      </c>
      <c r="AS81" s="1" t="str">
        <f t="shared" si="13"/>
        <v/>
      </c>
    </row>
    <row r="82" spans="1:45">
      <c r="A82" s="6" t="s">
        <v>340</v>
      </c>
      <c r="B82" s="7"/>
      <c r="C82" s="19"/>
      <c r="D82" s="11" t="str">
        <f>IF(ISBLANK(C82),"",VLOOKUP(C82,LU_Com!$A$22:$D$31,LangNum,FALSE))</f>
        <v/>
      </c>
      <c r="E82" s="2"/>
      <c r="F82" s="11" t="str">
        <f>IF(ISBLANK(E82),"",VLOOKUP(E82,LU_Com!$A$37:$D$40,LangNum,FALSE))</f>
        <v/>
      </c>
      <c r="G82" s="2"/>
      <c r="H82" s="11" t="str">
        <f>IF(ISBLANK(G82),"",VLOOKUP(G82,LU_Com!$A$44:$D$47,LangNum,FALSE))</f>
        <v/>
      </c>
      <c r="I82" s="2"/>
      <c r="J82" s="11" t="str">
        <f>IF(ISBLANK(I82),"",VLOOKUP(I82,LU_Com!$A$51:$D$54,LangNum,FALSE))</f>
        <v/>
      </c>
      <c r="K82" s="2"/>
      <c r="L82" s="11" t="str">
        <f>IF(ISBLANK(K82),"",VLOOKUP(K82,LU_Com!$A$59:$D$62,LangNum,FALSE))</f>
        <v/>
      </c>
      <c r="M82" s="2"/>
      <c r="N82" s="11" t="str">
        <f>IF(ISBLANK(M82),"",VLOOKUP(M82,LU_Com!$A$67:$D$70,LangNum,FALSE))</f>
        <v/>
      </c>
      <c r="O82" s="2"/>
      <c r="P82" s="11" t="str">
        <f>IF(ISBLANK(O82),"",VLOOKUP(O82,LU_Com!$A$75:$D$78,LangNum,FALSE))</f>
        <v/>
      </c>
      <c r="Q82" s="2"/>
      <c r="R82" s="11" t="str">
        <f>IF(ISBLANK(Q82),"",VLOOKUP(Q82,LU_Com!$A$83:$D$86,LangNum,FALSE))</f>
        <v/>
      </c>
      <c r="S82" s="2"/>
      <c r="T82" s="11" t="str">
        <f>IF(ISBLANK(S82),"",VLOOKUP(S82,LU_Com!$A$91:$D$94,LangNum,FALSE))</f>
        <v/>
      </c>
      <c r="U82" s="2"/>
      <c r="V82" s="11" t="str">
        <f>IF(ISBLANK(U82),"",VLOOKUP(U82,LU_Com!$A$99:$D$102,LangNum,FALSE))</f>
        <v/>
      </c>
      <c r="W82" s="2"/>
      <c r="X82" s="11" t="str">
        <f>IF(ISBLANK(W82),"",VLOOKUP(W82,LU_Com!$A$107:$D$110,LangNum,FALSE))</f>
        <v/>
      </c>
      <c r="Y82" s="2"/>
      <c r="Z82" s="11" t="str">
        <f>IF(ISBLANK(Y82),"",VLOOKUP(Y82,LU_Com!$A$115:$D$118,LangNum,FALSE))</f>
        <v/>
      </c>
      <c r="AA82" s="2"/>
      <c r="AB82" s="11" t="str">
        <f>IF(ISBLANK(AA82),"",VLOOKUP(AA82,LU_Com!$A$123:$D$126,LangNum,FALSE))</f>
        <v/>
      </c>
      <c r="AE82" s="1" t="s">
        <v>2223</v>
      </c>
      <c r="AF82" s="6" t="str">
        <f t="shared" si="0"/>
        <v/>
      </c>
      <c r="AG82" s="9" t="str">
        <f t="shared" si="1"/>
        <v/>
      </c>
      <c r="AH82" s="9" t="str">
        <f t="shared" si="2"/>
        <v/>
      </c>
      <c r="AI82" s="9" t="str">
        <f t="shared" si="3"/>
        <v/>
      </c>
      <c r="AJ82" s="9" t="str">
        <f t="shared" si="4"/>
        <v/>
      </c>
      <c r="AK82" s="9" t="str">
        <f t="shared" si="5"/>
        <v/>
      </c>
      <c r="AL82" s="9" t="str">
        <f t="shared" si="6"/>
        <v/>
      </c>
      <c r="AM82" s="9" t="str">
        <f t="shared" si="7"/>
        <v/>
      </c>
      <c r="AN82" s="9" t="str">
        <f t="shared" si="8"/>
        <v/>
      </c>
      <c r="AO82" s="9" t="str">
        <f t="shared" si="9"/>
        <v/>
      </c>
      <c r="AP82" s="9" t="str">
        <f t="shared" si="10"/>
        <v/>
      </c>
      <c r="AQ82" s="9" t="str">
        <f t="shared" si="11"/>
        <v/>
      </c>
      <c r="AR82" s="9" t="str">
        <f t="shared" si="12"/>
        <v/>
      </c>
      <c r="AS82" s="1" t="str">
        <f t="shared" si="13"/>
        <v/>
      </c>
    </row>
    <row r="83" spans="1:45">
      <c r="A83" s="6" t="s">
        <v>341</v>
      </c>
      <c r="B83" s="7"/>
      <c r="C83" s="19"/>
      <c r="D83" s="11" t="str">
        <f>IF(ISBLANK(C83),"",VLOOKUP(C83,LU_Com!$A$22:$D$31,LangNum,FALSE))</f>
        <v/>
      </c>
      <c r="E83" s="2"/>
      <c r="F83" s="11" t="str">
        <f>IF(ISBLANK(E83),"",VLOOKUP(E83,LU_Com!$A$37:$D$40,LangNum,FALSE))</f>
        <v/>
      </c>
      <c r="G83" s="2"/>
      <c r="H83" s="11" t="str">
        <f>IF(ISBLANK(G83),"",VLOOKUP(G83,LU_Com!$A$44:$D$47,LangNum,FALSE))</f>
        <v/>
      </c>
      <c r="I83" s="2"/>
      <c r="J83" s="11" t="str">
        <f>IF(ISBLANK(I83),"",VLOOKUP(I83,LU_Com!$A$51:$D$54,LangNum,FALSE))</f>
        <v/>
      </c>
      <c r="K83" s="2"/>
      <c r="L83" s="11" t="str">
        <f>IF(ISBLANK(K83),"",VLOOKUP(K83,LU_Com!$A$59:$D$62,LangNum,FALSE))</f>
        <v/>
      </c>
      <c r="M83" s="2"/>
      <c r="N83" s="11" t="str">
        <f>IF(ISBLANK(M83),"",VLOOKUP(M83,LU_Com!$A$67:$D$70,LangNum,FALSE))</f>
        <v/>
      </c>
      <c r="O83" s="2"/>
      <c r="P83" s="11" t="str">
        <f>IF(ISBLANK(O83),"",VLOOKUP(O83,LU_Com!$A$75:$D$78,LangNum,FALSE))</f>
        <v/>
      </c>
      <c r="Q83" s="2"/>
      <c r="R83" s="11" t="str">
        <f>IF(ISBLANK(Q83),"",VLOOKUP(Q83,LU_Com!$A$83:$D$86,LangNum,FALSE))</f>
        <v/>
      </c>
      <c r="S83" s="2"/>
      <c r="T83" s="11" t="str">
        <f>IF(ISBLANK(S83),"",VLOOKUP(S83,LU_Com!$A$91:$D$94,LangNum,FALSE))</f>
        <v/>
      </c>
      <c r="U83" s="2"/>
      <c r="V83" s="11" t="str">
        <f>IF(ISBLANK(U83),"",VLOOKUP(U83,LU_Com!$A$99:$D$102,LangNum,FALSE))</f>
        <v/>
      </c>
      <c r="W83" s="2"/>
      <c r="X83" s="11" t="str">
        <f>IF(ISBLANK(W83),"",VLOOKUP(W83,LU_Com!$A$107:$D$110,LangNum,FALSE))</f>
        <v/>
      </c>
      <c r="Y83" s="2"/>
      <c r="Z83" s="11" t="str">
        <f>IF(ISBLANK(Y83),"",VLOOKUP(Y83,LU_Com!$A$115:$D$118,LangNum,FALSE))</f>
        <v/>
      </c>
      <c r="AA83" s="2"/>
      <c r="AB83" s="11" t="str">
        <f>IF(ISBLANK(AA83),"",VLOOKUP(AA83,LU_Com!$A$123:$D$126,LangNum,FALSE))</f>
        <v/>
      </c>
      <c r="AE83" s="1" t="s">
        <v>2223</v>
      </c>
      <c r="AF83" s="6" t="str">
        <f t="shared" si="0"/>
        <v/>
      </c>
      <c r="AG83" s="9" t="str">
        <f t="shared" si="1"/>
        <v/>
      </c>
      <c r="AH83" s="9" t="str">
        <f t="shared" si="2"/>
        <v/>
      </c>
      <c r="AI83" s="9" t="str">
        <f t="shared" si="3"/>
        <v/>
      </c>
      <c r="AJ83" s="9" t="str">
        <f t="shared" si="4"/>
        <v/>
      </c>
      <c r="AK83" s="9" t="str">
        <f t="shared" si="5"/>
        <v/>
      </c>
      <c r="AL83" s="9" t="str">
        <f t="shared" si="6"/>
        <v/>
      </c>
      <c r="AM83" s="9" t="str">
        <f t="shared" si="7"/>
        <v/>
      </c>
      <c r="AN83" s="9" t="str">
        <f t="shared" si="8"/>
        <v/>
      </c>
      <c r="AO83" s="9" t="str">
        <f t="shared" si="9"/>
        <v/>
      </c>
      <c r="AP83" s="9" t="str">
        <f t="shared" si="10"/>
        <v/>
      </c>
      <c r="AQ83" s="9" t="str">
        <f t="shared" si="11"/>
        <v/>
      </c>
      <c r="AR83" s="9" t="str">
        <f t="shared" si="12"/>
        <v/>
      </c>
      <c r="AS83" s="1" t="str">
        <f t="shared" si="13"/>
        <v/>
      </c>
    </row>
    <row r="84" spans="1:45">
      <c r="A84" s="6" t="s">
        <v>342</v>
      </c>
      <c r="B84" s="7"/>
      <c r="C84" s="19"/>
      <c r="D84" s="11" t="str">
        <f>IF(ISBLANK(C84),"",VLOOKUP(C84,LU_Com!$A$22:$D$31,LangNum,FALSE))</f>
        <v/>
      </c>
      <c r="E84" s="2"/>
      <c r="F84" s="11" t="str">
        <f>IF(ISBLANK(E84),"",VLOOKUP(E84,LU_Com!$A$37:$D$40,LangNum,FALSE))</f>
        <v/>
      </c>
      <c r="G84" s="2"/>
      <c r="H84" s="11" t="str">
        <f>IF(ISBLANK(G84),"",VLOOKUP(G84,LU_Com!$A$44:$D$47,LangNum,FALSE))</f>
        <v/>
      </c>
      <c r="I84" s="2"/>
      <c r="J84" s="11" t="str">
        <f>IF(ISBLANK(I84),"",VLOOKUP(I84,LU_Com!$A$51:$D$54,LangNum,FALSE))</f>
        <v/>
      </c>
      <c r="K84" s="2"/>
      <c r="L84" s="11" t="str">
        <f>IF(ISBLANK(K84),"",VLOOKUP(K84,LU_Com!$A$59:$D$62,LangNum,FALSE))</f>
        <v/>
      </c>
      <c r="M84" s="2"/>
      <c r="N84" s="11" t="str">
        <f>IF(ISBLANK(M84),"",VLOOKUP(M84,LU_Com!$A$67:$D$70,LangNum,FALSE))</f>
        <v/>
      </c>
      <c r="O84" s="2"/>
      <c r="P84" s="11" t="str">
        <f>IF(ISBLANK(O84),"",VLOOKUP(O84,LU_Com!$A$75:$D$78,LangNum,FALSE))</f>
        <v/>
      </c>
      <c r="Q84" s="2"/>
      <c r="R84" s="11" t="str">
        <f>IF(ISBLANK(Q84),"",VLOOKUP(Q84,LU_Com!$A$83:$D$86,LangNum,FALSE))</f>
        <v/>
      </c>
      <c r="S84" s="2"/>
      <c r="T84" s="11" t="str">
        <f>IF(ISBLANK(S84),"",VLOOKUP(S84,LU_Com!$A$91:$D$94,LangNum,FALSE))</f>
        <v/>
      </c>
      <c r="U84" s="2"/>
      <c r="V84" s="11" t="str">
        <f>IF(ISBLANK(U84),"",VLOOKUP(U84,LU_Com!$A$99:$D$102,LangNum,FALSE))</f>
        <v/>
      </c>
      <c r="W84" s="2"/>
      <c r="X84" s="11" t="str">
        <f>IF(ISBLANK(W84),"",VLOOKUP(W84,LU_Com!$A$107:$D$110,LangNum,FALSE))</f>
        <v/>
      </c>
      <c r="Y84" s="2"/>
      <c r="Z84" s="11" t="str">
        <f>IF(ISBLANK(Y84),"",VLOOKUP(Y84,LU_Com!$A$115:$D$118,LangNum,FALSE))</f>
        <v/>
      </c>
      <c r="AA84" s="2"/>
      <c r="AB84" s="11" t="str">
        <f>IF(ISBLANK(AA84),"",VLOOKUP(AA84,LU_Com!$A$123:$D$126,LangNum,FALSE))</f>
        <v/>
      </c>
      <c r="AE84" s="1" t="s">
        <v>2223</v>
      </c>
      <c r="AF84" s="6" t="str">
        <f t="shared" si="0"/>
        <v/>
      </c>
      <c r="AG84" s="9" t="str">
        <f t="shared" si="1"/>
        <v/>
      </c>
      <c r="AH84" s="9" t="str">
        <f t="shared" si="2"/>
        <v/>
      </c>
      <c r="AI84" s="9" t="str">
        <f t="shared" si="3"/>
        <v/>
      </c>
      <c r="AJ84" s="9" t="str">
        <f t="shared" si="4"/>
        <v/>
      </c>
      <c r="AK84" s="9" t="str">
        <f t="shared" si="5"/>
        <v/>
      </c>
      <c r="AL84" s="9" t="str">
        <f t="shared" si="6"/>
        <v/>
      </c>
      <c r="AM84" s="9" t="str">
        <f t="shared" si="7"/>
        <v/>
      </c>
      <c r="AN84" s="9" t="str">
        <f t="shared" si="8"/>
        <v/>
      </c>
      <c r="AO84" s="9" t="str">
        <f t="shared" si="9"/>
        <v/>
      </c>
      <c r="AP84" s="9" t="str">
        <f t="shared" si="10"/>
        <v/>
      </c>
      <c r="AQ84" s="9" t="str">
        <f t="shared" si="11"/>
        <v/>
      </c>
      <c r="AR84" s="9" t="str">
        <f t="shared" si="12"/>
        <v/>
      </c>
      <c r="AS84" s="1" t="str">
        <f t="shared" si="13"/>
        <v/>
      </c>
    </row>
    <row r="85" spans="1:45">
      <c r="A85" s="6" t="s">
        <v>343</v>
      </c>
      <c r="B85" s="7"/>
      <c r="C85" s="19"/>
      <c r="D85" s="11" t="str">
        <f>IF(ISBLANK(C85),"",VLOOKUP(C85,LU_Com!$A$22:$D$31,LangNum,FALSE))</f>
        <v/>
      </c>
      <c r="E85" s="2"/>
      <c r="F85" s="11" t="str">
        <f>IF(ISBLANK(E85),"",VLOOKUP(E85,LU_Com!$A$37:$D$40,LangNum,FALSE))</f>
        <v/>
      </c>
      <c r="G85" s="2"/>
      <c r="H85" s="11" t="str">
        <f>IF(ISBLANK(G85),"",VLOOKUP(G85,LU_Com!$A$44:$D$47,LangNum,FALSE))</f>
        <v/>
      </c>
      <c r="I85" s="2"/>
      <c r="J85" s="11" t="str">
        <f>IF(ISBLANK(I85),"",VLOOKUP(I85,LU_Com!$A$51:$D$54,LangNum,FALSE))</f>
        <v/>
      </c>
      <c r="K85" s="2"/>
      <c r="L85" s="11" t="str">
        <f>IF(ISBLANK(K85),"",VLOOKUP(K85,LU_Com!$A$59:$D$62,LangNum,FALSE))</f>
        <v/>
      </c>
      <c r="M85" s="2"/>
      <c r="N85" s="11" t="str">
        <f>IF(ISBLANK(M85),"",VLOOKUP(M85,LU_Com!$A$67:$D$70,LangNum,FALSE))</f>
        <v/>
      </c>
      <c r="O85" s="2"/>
      <c r="P85" s="11" t="str">
        <f>IF(ISBLANK(O85),"",VLOOKUP(O85,LU_Com!$A$75:$D$78,LangNum,FALSE))</f>
        <v/>
      </c>
      <c r="Q85" s="2"/>
      <c r="R85" s="11" t="str">
        <f>IF(ISBLANK(Q85),"",VLOOKUP(Q85,LU_Com!$A$83:$D$86,LangNum,FALSE))</f>
        <v/>
      </c>
      <c r="S85" s="2"/>
      <c r="T85" s="11" t="str">
        <f>IF(ISBLANK(S85),"",VLOOKUP(S85,LU_Com!$A$91:$D$94,LangNum,FALSE))</f>
        <v/>
      </c>
      <c r="U85" s="2"/>
      <c r="V85" s="11" t="str">
        <f>IF(ISBLANK(U85),"",VLOOKUP(U85,LU_Com!$A$99:$D$102,LangNum,FALSE))</f>
        <v/>
      </c>
      <c r="W85" s="2"/>
      <c r="X85" s="11" t="str">
        <f>IF(ISBLANK(W85),"",VLOOKUP(W85,LU_Com!$A$107:$D$110,LangNum,FALSE))</f>
        <v/>
      </c>
      <c r="Y85" s="2"/>
      <c r="Z85" s="11" t="str">
        <f>IF(ISBLANK(Y85),"",VLOOKUP(Y85,LU_Com!$A$115:$D$118,LangNum,FALSE))</f>
        <v/>
      </c>
      <c r="AA85" s="2"/>
      <c r="AB85" s="11" t="str">
        <f>IF(ISBLANK(AA85),"",VLOOKUP(AA85,LU_Com!$A$123:$D$126,LangNum,FALSE))</f>
        <v/>
      </c>
      <c r="AE85" s="1" t="s">
        <v>2223</v>
      </c>
      <c r="AF85" s="6" t="str">
        <f t="shared" si="0"/>
        <v/>
      </c>
      <c r="AG85" s="9" t="str">
        <f t="shared" si="1"/>
        <v/>
      </c>
      <c r="AH85" s="9" t="str">
        <f t="shared" si="2"/>
        <v/>
      </c>
      <c r="AI85" s="9" t="str">
        <f t="shared" si="3"/>
        <v/>
      </c>
      <c r="AJ85" s="9" t="str">
        <f t="shared" si="4"/>
        <v/>
      </c>
      <c r="AK85" s="9" t="str">
        <f t="shared" si="5"/>
        <v/>
      </c>
      <c r="AL85" s="9" t="str">
        <f t="shared" si="6"/>
        <v/>
      </c>
      <c r="AM85" s="9" t="str">
        <f t="shared" si="7"/>
        <v/>
      </c>
      <c r="AN85" s="9" t="str">
        <f t="shared" si="8"/>
        <v/>
      </c>
      <c r="AO85" s="9" t="str">
        <f t="shared" si="9"/>
        <v/>
      </c>
      <c r="AP85" s="9" t="str">
        <f t="shared" si="10"/>
        <v/>
      </c>
      <c r="AQ85" s="9" t="str">
        <f t="shared" si="11"/>
        <v/>
      </c>
      <c r="AR85" s="9" t="str">
        <f t="shared" si="12"/>
        <v/>
      </c>
      <c r="AS85" s="1" t="str">
        <f t="shared" si="13"/>
        <v/>
      </c>
    </row>
    <row r="86" spans="1:45">
      <c r="A86" s="6" t="s">
        <v>344</v>
      </c>
      <c r="B86" s="7"/>
      <c r="C86" s="19"/>
      <c r="D86" s="11" t="str">
        <f>IF(ISBLANK(C86),"",VLOOKUP(C86,LU_Com!$A$22:$D$31,LangNum,FALSE))</f>
        <v/>
      </c>
      <c r="E86" s="2"/>
      <c r="F86" s="11" t="str">
        <f>IF(ISBLANK(E86),"",VLOOKUP(E86,LU_Com!$A$37:$D$40,LangNum,FALSE))</f>
        <v/>
      </c>
      <c r="G86" s="2"/>
      <c r="H86" s="11" t="str">
        <f>IF(ISBLANK(G86),"",VLOOKUP(G86,LU_Com!$A$44:$D$47,LangNum,FALSE))</f>
        <v/>
      </c>
      <c r="I86" s="2"/>
      <c r="J86" s="11" t="str">
        <f>IF(ISBLANK(I86),"",VLOOKUP(I86,LU_Com!$A$51:$D$54,LangNum,FALSE))</f>
        <v/>
      </c>
      <c r="K86" s="2"/>
      <c r="L86" s="11" t="str">
        <f>IF(ISBLANK(K86),"",VLOOKUP(K86,LU_Com!$A$59:$D$62,LangNum,FALSE))</f>
        <v/>
      </c>
      <c r="M86" s="2"/>
      <c r="N86" s="11" t="str">
        <f>IF(ISBLANK(M86),"",VLOOKUP(M86,LU_Com!$A$67:$D$70,LangNum,FALSE))</f>
        <v/>
      </c>
      <c r="O86" s="2"/>
      <c r="P86" s="11" t="str">
        <f>IF(ISBLANK(O86),"",VLOOKUP(O86,LU_Com!$A$75:$D$78,LangNum,FALSE))</f>
        <v/>
      </c>
      <c r="Q86" s="2"/>
      <c r="R86" s="11" t="str">
        <f>IF(ISBLANK(Q86),"",VLOOKUP(Q86,LU_Com!$A$83:$D$86,LangNum,FALSE))</f>
        <v/>
      </c>
      <c r="S86" s="2"/>
      <c r="T86" s="11" t="str">
        <f>IF(ISBLANK(S86),"",VLOOKUP(S86,LU_Com!$A$91:$D$94,LangNum,FALSE))</f>
        <v/>
      </c>
      <c r="U86" s="2"/>
      <c r="V86" s="11" t="str">
        <f>IF(ISBLANK(U86),"",VLOOKUP(U86,LU_Com!$A$99:$D$102,LangNum,FALSE))</f>
        <v/>
      </c>
      <c r="W86" s="2"/>
      <c r="X86" s="11" t="str">
        <f>IF(ISBLANK(W86),"",VLOOKUP(W86,LU_Com!$A$107:$D$110,LangNum,FALSE))</f>
        <v/>
      </c>
      <c r="Y86" s="2"/>
      <c r="Z86" s="11" t="str">
        <f>IF(ISBLANK(Y86),"",VLOOKUP(Y86,LU_Com!$A$115:$D$118,LangNum,FALSE))</f>
        <v/>
      </c>
      <c r="AA86" s="2"/>
      <c r="AB86" s="11" t="str">
        <f>IF(ISBLANK(AA86),"",VLOOKUP(AA86,LU_Com!$A$123:$D$126,LangNum,FALSE))</f>
        <v/>
      </c>
      <c r="AE86" s="1" t="s">
        <v>2223</v>
      </c>
      <c r="AF86" s="6" t="str">
        <f t="shared" ref="AF86:AF120" si="14">IF(ISBLANK(B86),"",A86)</f>
        <v/>
      </c>
      <c r="AG86" s="9" t="str">
        <f t="shared" ref="AG86:AG120" si="15">IF(ISBLANK(C86),"",C86)</f>
        <v/>
      </c>
      <c r="AH86" s="9" t="str">
        <f t="shared" ref="AH86:AH120" si="16">IF(ISBLANK(E86),"",E86)</f>
        <v/>
      </c>
      <c r="AI86" s="9" t="str">
        <f t="shared" ref="AI86:AI120" si="17">IF(ISBLANK(I86),"",I86)</f>
        <v/>
      </c>
      <c r="AJ86" s="9" t="str">
        <f t="shared" ref="AJ86:AJ120" si="18">IF(ISBLANK(K86),"",K86)</f>
        <v/>
      </c>
      <c r="AK86" s="9" t="str">
        <f t="shared" ref="AK86:AK120" si="19">IF(ISBLANK(M86),"",M86)</f>
        <v/>
      </c>
      <c r="AL86" s="9" t="str">
        <f t="shared" ref="AL86:AL120" si="20">IF(ISBLANK(O86),"",O86)</f>
        <v/>
      </c>
      <c r="AM86" s="9" t="str">
        <f t="shared" ref="AM86:AM120" si="21">IF(ISBLANK(Q86),"",Q86)</f>
        <v/>
      </c>
      <c r="AN86" s="9" t="str">
        <f t="shared" ref="AN86:AN120" si="22">IF(ISBLANK(S86),"",S86)</f>
        <v/>
      </c>
      <c r="AO86" s="9" t="str">
        <f t="shared" ref="AO86:AO120" si="23">IF(ISBLANK(U86),"",U86)</f>
        <v/>
      </c>
      <c r="AP86" s="9" t="str">
        <f t="shared" ref="AP86:AP120" si="24">IF(ISBLANK(W86),"",W86)</f>
        <v/>
      </c>
      <c r="AQ86" s="9" t="str">
        <f t="shared" ref="AQ86:AQ120" si="25">IF(ISBLANK(Y86),"",Y86)</f>
        <v/>
      </c>
      <c r="AR86" s="9" t="str">
        <f t="shared" ref="AR86:AR120" si="26">IF(ISBLANK(AA86),"",AA86)</f>
        <v/>
      </c>
      <c r="AS86" s="1" t="str">
        <f t="shared" ref="AS86:AS120" si="27">IF(OR(ISBLANK(AF86),AF86=""),"",AE86&amp;";"&amp;AF86&amp;";"&amp;AG86&amp;";"&amp;AH86&amp;";"&amp;AI86&amp;";"&amp;AJ86&amp;";"&amp;AK86&amp;";"&amp;AL86&amp;";"&amp;AM86&amp;";"&amp;AN86&amp;";"&amp;AO86&amp;";"&amp;AP86&amp;";"&amp;AQ86&amp;";"&amp;AR86&amp;";")</f>
        <v/>
      </c>
    </row>
    <row r="87" spans="1:45">
      <c r="A87" s="6" t="s">
        <v>345</v>
      </c>
      <c r="B87" s="7"/>
      <c r="C87" s="19"/>
      <c r="D87" s="11" t="str">
        <f>IF(ISBLANK(C87),"",VLOOKUP(C87,LU_Com!$A$22:$D$31,LangNum,FALSE))</f>
        <v/>
      </c>
      <c r="E87" s="2"/>
      <c r="F87" s="11" t="str">
        <f>IF(ISBLANK(E87),"",VLOOKUP(E87,LU_Com!$A$37:$D$40,LangNum,FALSE))</f>
        <v/>
      </c>
      <c r="G87" s="2"/>
      <c r="H87" s="11" t="str">
        <f>IF(ISBLANK(G87),"",VLOOKUP(G87,LU_Com!$A$44:$D$47,LangNum,FALSE))</f>
        <v/>
      </c>
      <c r="I87" s="2"/>
      <c r="J87" s="11" t="str">
        <f>IF(ISBLANK(I87),"",VLOOKUP(I87,LU_Com!$A$51:$D$54,LangNum,FALSE))</f>
        <v/>
      </c>
      <c r="K87" s="2"/>
      <c r="L87" s="11" t="str">
        <f>IF(ISBLANK(K87),"",VLOOKUP(K87,LU_Com!$A$59:$D$62,LangNum,FALSE))</f>
        <v/>
      </c>
      <c r="M87" s="2"/>
      <c r="N87" s="11" t="str">
        <f>IF(ISBLANK(M87),"",VLOOKUP(M87,LU_Com!$A$67:$D$70,LangNum,FALSE))</f>
        <v/>
      </c>
      <c r="O87" s="2"/>
      <c r="P87" s="11" t="str">
        <f>IF(ISBLANK(O87),"",VLOOKUP(O87,LU_Com!$A$75:$D$78,LangNum,FALSE))</f>
        <v/>
      </c>
      <c r="Q87" s="2"/>
      <c r="R87" s="11" t="str">
        <f>IF(ISBLANK(Q87),"",VLOOKUP(Q87,LU_Com!$A$83:$D$86,LangNum,FALSE))</f>
        <v/>
      </c>
      <c r="S87" s="2"/>
      <c r="T87" s="11" t="str">
        <f>IF(ISBLANK(S87),"",VLOOKUP(S87,LU_Com!$A$91:$D$94,LangNum,FALSE))</f>
        <v/>
      </c>
      <c r="U87" s="2"/>
      <c r="V87" s="11" t="str">
        <f>IF(ISBLANK(U87),"",VLOOKUP(U87,LU_Com!$A$99:$D$102,LangNum,FALSE))</f>
        <v/>
      </c>
      <c r="W87" s="2"/>
      <c r="X87" s="11" t="str">
        <f>IF(ISBLANK(W87),"",VLOOKUP(W87,LU_Com!$A$107:$D$110,LangNum,FALSE))</f>
        <v/>
      </c>
      <c r="Y87" s="2"/>
      <c r="Z87" s="11" t="str">
        <f>IF(ISBLANK(Y87),"",VLOOKUP(Y87,LU_Com!$A$115:$D$118,LangNum,FALSE))</f>
        <v/>
      </c>
      <c r="AA87" s="2"/>
      <c r="AB87" s="11" t="str">
        <f>IF(ISBLANK(AA87),"",VLOOKUP(AA87,LU_Com!$A$123:$D$126,LangNum,FALSE))</f>
        <v/>
      </c>
      <c r="AE87" s="1" t="s">
        <v>2223</v>
      </c>
      <c r="AF87" s="6" t="str">
        <f t="shared" si="14"/>
        <v/>
      </c>
      <c r="AG87" s="9" t="str">
        <f t="shared" si="15"/>
        <v/>
      </c>
      <c r="AH87" s="9" t="str">
        <f t="shared" si="16"/>
        <v/>
      </c>
      <c r="AI87" s="9" t="str">
        <f t="shared" si="17"/>
        <v/>
      </c>
      <c r="AJ87" s="9" t="str">
        <f t="shared" si="18"/>
        <v/>
      </c>
      <c r="AK87" s="9" t="str">
        <f t="shared" si="19"/>
        <v/>
      </c>
      <c r="AL87" s="9" t="str">
        <f t="shared" si="20"/>
        <v/>
      </c>
      <c r="AM87" s="9" t="str">
        <f t="shared" si="21"/>
        <v/>
      </c>
      <c r="AN87" s="9" t="str">
        <f t="shared" si="22"/>
        <v/>
      </c>
      <c r="AO87" s="9" t="str">
        <f t="shared" si="23"/>
        <v/>
      </c>
      <c r="AP87" s="9" t="str">
        <f t="shared" si="24"/>
        <v/>
      </c>
      <c r="AQ87" s="9" t="str">
        <f t="shared" si="25"/>
        <v/>
      </c>
      <c r="AR87" s="9" t="str">
        <f t="shared" si="26"/>
        <v/>
      </c>
      <c r="AS87" s="1" t="str">
        <f t="shared" si="27"/>
        <v/>
      </c>
    </row>
    <row r="88" spans="1:45">
      <c r="A88" s="6" t="s">
        <v>346</v>
      </c>
      <c r="B88" s="7"/>
      <c r="C88" s="19"/>
      <c r="D88" s="11" t="str">
        <f>IF(ISBLANK(C88),"",VLOOKUP(C88,LU_Com!$A$22:$D$31,LangNum,FALSE))</f>
        <v/>
      </c>
      <c r="E88" s="2"/>
      <c r="F88" s="11" t="str">
        <f>IF(ISBLANK(E88),"",VLOOKUP(E88,LU_Com!$A$37:$D$40,LangNum,FALSE))</f>
        <v/>
      </c>
      <c r="G88" s="2"/>
      <c r="H88" s="11" t="str">
        <f>IF(ISBLANK(G88),"",VLOOKUP(G88,LU_Com!$A$44:$D$47,LangNum,FALSE))</f>
        <v/>
      </c>
      <c r="I88" s="2"/>
      <c r="J88" s="11" t="str">
        <f>IF(ISBLANK(I88),"",VLOOKUP(I88,LU_Com!$A$51:$D$54,LangNum,FALSE))</f>
        <v/>
      </c>
      <c r="K88" s="2"/>
      <c r="L88" s="11" t="str">
        <f>IF(ISBLANK(K88),"",VLOOKUP(K88,LU_Com!$A$59:$D$62,LangNum,FALSE))</f>
        <v/>
      </c>
      <c r="M88" s="2"/>
      <c r="N88" s="11" t="str">
        <f>IF(ISBLANK(M88),"",VLOOKUP(M88,LU_Com!$A$67:$D$70,LangNum,FALSE))</f>
        <v/>
      </c>
      <c r="O88" s="2"/>
      <c r="P88" s="11" t="str">
        <f>IF(ISBLANK(O88),"",VLOOKUP(O88,LU_Com!$A$75:$D$78,LangNum,FALSE))</f>
        <v/>
      </c>
      <c r="Q88" s="2"/>
      <c r="R88" s="11" t="str">
        <f>IF(ISBLANK(Q88),"",VLOOKUP(Q88,LU_Com!$A$83:$D$86,LangNum,FALSE))</f>
        <v/>
      </c>
      <c r="S88" s="2"/>
      <c r="T88" s="11" t="str">
        <f>IF(ISBLANK(S88),"",VLOOKUP(S88,LU_Com!$A$91:$D$94,LangNum,FALSE))</f>
        <v/>
      </c>
      <c r="U88" s="2"/>
      <c r="V88" s="11" t="str">
        <f>IF(ISBLANK(U88),"",VLOOKUP(U88,LU_Com!$A$99:$D$102,LangNum,FALSE))</f>
        <v/>
      </c>
      <c r="W88" s="2"/>
      <c r="X88" s="11" t="str">
        <f>IF(ISBLANK(W88),"",VLOOKUP(W88,LU_Com!$A$107:$D$110,LangNum,FALSE))</f>
        <v/>
      </c>
      <c r="Y88" s="2"/>
      <c r="Z88" s="11" t="str">
        <f>IF(ISBLANK(Y88),"",VLOOKUP(Y88,LU_Com!$A$115:$D$118,LangNum,FALSE))</f>
        <v/>
      </c>
      <c r="AA88" s="2"/>
      <c r="AB88" s="11" t="str">
        <f>IF(ISBLANK(AA88),"",VLOOKUP(AA88,LU_Com!$A$123:$D$126,LangNum,FALSE))</f>
        <v/>
      </c>
      <c r="AE88" s="1" t="s">
        <v>2223</v>
      </c>
      <c r="AF88" s="6" t="str">
        <f t="shared" si="14"/>
        <v/>
      </c>
      <c r="AG88" s="9" t="str">
        <f t="shared" si="15"/>
        <v/>
      </c>
      <c r="AH88" s="9" t="str">
        <f t="shared" si="16"/>
        <v/>
      </c>
      <c r="AI88" s="9" t="str">
        <f t="shared" si="17"/>
        <v/>
      </c>
      <c r="AJ88" s="9" t="str">
        <f t="shared" si="18"/>
        <v/>
      </c>
      <c r="AK88" s="9" t="str">
        <f t="shared" si="19"/>
        <v/>
      </c>
      <c r="AL88" s="9" t="str">
        <f t="shared" si="20"/>
        <v/>
      </c>
      <c r="AM88" s="9" t="str">
        <f t="shared" si="21"/>
        <v/>
      </c>
      <c r="AN88" s="9" t="str">
        <f t="shared" si="22"/>
        <v/>
      </c>
      <c r="AO88" s="9" t="str">
        <f t="shared" si="23"/>
        <v/>
      </c>
      <c r="AP88" s="9" t="str">
        <f t="shared" si="24"/>
        <v/>
      </c>
      <c r="AQ88" s="9" t="str">
        <f t="shared" si="25"/>
        <v/>
      </c>
      <c r="AR88" s="9" t="str">
        <f t="shared" si="26"/>
        <v/>
      </c>
      <c r="AS88" s="1" t="str">
        <f t="shared" si="27"/>
        <v/>
      </c>
    </row>
    <row r="89" spans="1:45">
      <c r="A89" s="6" t="s">
        <v>347</v>
      </c>
      <c r="B89" s="7"/>
      <c r="C89" s="19"/>
      <c r="D89" s="11" t="str">
        <f>IF(ISBLANK(C89),"",VLOOKUP(C89,LU_Com!$A$22:$D$31,LangNum,FALSE))</f>
        <v/>
      </c>
      <c r="E89" s="2"/>
      <c r="F89" s="11" t="str">
        <f>IF(ISBLANK(E89),"",VLOOKUP(E89,LU_Com!$A$37:$D$40,LangNum,FALSE))</f>
        <v/>
      </c>
      <c r="G89" s="2"/>
      <c r="H89" s="11" t="str">
        <f>IF(ISBLANK(G89),"",VLOOKUP(G89,LU_Com!$A$44:$D$47,LangNum,FALSE))</f>
        <v/>
      </c>
      <c r="I89" s="2"/>
      <c r="J89" s="11" t="str">
        <f>IF(ISBLANK(I89),"",VLOOKUP(I89,LU_Com!$A$51:$D$54,LangNum,FALSE))</f>
        <v/>
      </c>
      <c r="K89" s="2"/>
      <c r="L89" s="11" t="str">
        <f>IF(ISBLANK(K89),"",VLOOKUP(K89,LU_Com!$A$59:$D$62,LangNum,FALSE))</f>
        <v/>
      </c>
      <c r="M89" s="2"/>
      <c r="N89" s="11" t="str">
        <f>IF(ISBLANK(M89),"",VLOOKUP(M89,LU_Com!$A$67:$D$70,LangNum,FALSE))</f>
        <v/>
      </c>
      <c r="O89" s="2"/>
      <c r="P89" s="11" t="str">
        <f>IF(ISBLANK(O89),"",VLOOKUP(O89,LU_Com!$A$75:$D$78,LangNum,FALSE))</f>
        <v/>
      </c>
      <c r="Q89" s="2"/>
      <c r="R89" s="11" t="str">
        <f>IF(ISBLANK(Q89),"",VLOOKUP(Q89,LU_Com!$A$83:$D$86,LangNum,FALSE))</f>
        <v/>
      </c>
      <c r="S89" s="2"/>
      <c r="T89" s="11" t="str">
        <f>IF(ISBLANK(S89),"",VLOOKUP(S89,LU_Com!$A$91:$D$94,LangNum,FALSE))</f>
        <v/>
      </c>
      <c r="U89" s="2"/>
      <c r="V89" s="11" t="str">
        <f>IF(ISBLANK(U89),"",VLOOKUP(U89,LU_Com!$A$99:$D$102,LangNum,FALSE))</f>
        <v/>
      </c>
      <c r="W89" s="2"/>
      <c r="X89" s="11" t="str">
        <f>IF(ISBLANK(W89),"",VLOOKUP(W89,LU_Com!$A$107:$D$110,LangNum,FALSE))</f>
        <v/>
      </c>
      <c r="Y89" s="2"/>
      <c r="Z89" s="11" t="str">
        <f>IF(ISBLANK(Y89),"",VLOOKUP(Y89,LU_Com!$A$115:$D$118,LangNum,FALSE))</f>
        <v/>
      </c>
      <c r="AA89" s="2"/>
      <c r="AB89" s="11" t="str">
        <f>IF(ISBLANK(AA89),"",VLOOKUP(AA89,LU_Com!$A$123:$D$126,LangNum,FALSE))</f>
        <v/>
      </c>
      <c r="AE89" s="1" t="s">
        <v>2223</v>
      </c>
      <c r="AF89" s="6" t="str">
        <f t="shared" si="14"/>
        <v/>
      </c>
      <c r="AG89" s="9" t="str">
        <f t="shared" si="15"/>
        <v/>
      </c>
      <c r="AH89" s="9" t="str">
        <f t="shared" si="16"/>
        <v/>
      </c>
      <c r="AI89" s="9" t="str">
        <f t="shared" si="17"/>
        <v/>
      </c>
      <c r="AJ89" s="9" t="str">
        <f t="shared" si="18"/>
        <v/>
      </c>
      <c r="AK89" s="9" t="str">
        <f t="shared" si="19"/>
        <v/>
      </c>
      <c r="AL89" s="9" t="str">
        <f t="shared" si="20"/>
        <v/>
      </c>
      <c r="AM89" s="9" t="str">
        <f t="shared" si="21"/>
        <v/>
      </c>
      <c r="AN89" s="9" t="str">
        <f t="shared" si="22"/>
        <v/>
      </c>
      <c r="AO89" s="9" t="str">
        <f t="shared" si="23"/>
        <v/>
      </c>
      <c r="AP89" s="9" t="str">
        <f t="shared" si="24"/>
        <v/>
      </c>
      <c r="AQ89" s="9" t="str">
        <f t="shared" si="25"/>
        <v/>
      </c>
      <c r="AR89" s="9" t="str">
        <f t="shared" si="26"/>
        <v/>
      </c>
      <c r="AS89" s="1" t="str">
        <f t="shared" si="27"/>
        <v/>
      </c>
    </row>
    <row r="90" spans="1:45">
      <c r="A90" s="6" t="s">
        <v>348</v>
      </c>
      <c r="B90" s="7"/>
      <c r="C90" s="19"/>
      <c r="D90" s="11" t="str">
        <f>IF(ISBLANK(C90),"",VLOOKUP(C90,LU_Com!$A$22:$D$31,LangNum,FALSE))</f>
        <v/>
      </c>
      <c r="E90" s="2"/>
      <c r="F90" s="11" t="str">
        <f>IF(ISBLANK(E90),"",VLOOKUP(E90,LU_Com!$A$37:$D$40,LangNum,FALSE))</f>
        <v/>
      </c>
      <c r="G90" s="2"/>
      <c r="H90" s="11" t="str">
        <f>IF(ISBLANK(G90),"",VLOOKUP(G90,LU_Com!$A$44:$D$47,LangNum,FALSE))</f>
        <v/>
      </c>
      <c r="I90" s="2"/>
      <c r="J90" s="11" t="str">
        <f>IF(ISBLANK(I90),"",VLOOKUP(I90,LU_Com!$A$51:$D$54,LangNum,FALSE))</f>
        <v/>
      </c>
      <c r="K90" s="2"/>
      <c r="L90" s="11" t="str">
        <f>IF(ISBLANK(K90),"",VLOOKUP(K90,LU_Com!$A$59:$D$62,LangNum,FALSE))</f>
        <v/>
      </c>
      <c r="M90" s="2"/>
      <c r="N90" s="11" t="str">
        <f>IF(ISBLANK(M90),"",VLOOKUP(M90,LU_Com!$A$67:$D$70,LangNum,FALSE))</f>
        <v/>
      </c>
      <c r="O90" s="2"/>
      <c r="P90" s="11" t="str">
        <f>IF(ISBLANK(O90),"",VLOOKUP(O90,LU_Com!$A$75:$D$78,LangNum,FALSE))</f>
        <v/>
      </c>
      <c r="Q90" s="2"/>
      <c r="R90" s="11" t="str">
        <f>IF(ISBLANK(Q90),"",VLOOKUP(Q90,LU_Com!$A$83:$D$86,LangNum,FALSE))</f>
        <v/>
      </c>
      <c r="S90" s="2"/>
      <c r="T90" s="11" t="str">
        <f>IF(ISBLANK(S90),"",VLOOKUP(S90,LU_Com!$A$91:$D$94,LangNum,FALSE))</f>
        <v/>
      </c>
      <c r="U90" s="2"/>
      <c r="V90" s="11" t="str">
        <f>IF(ISBLANK(U90),"",VLOOKUP(U90,LU_Com!$A$99:$D$102,LangNum,FALSE))</f>
        <v/>
      </c>
      <c r="W90" s="2"/>
      <c r="X90" s="11" t="str">
        <f>IF(ISBLANK(W90),"",VLOOKUP(W90,LU_Com!$A$107:$D$110,LangNum,FALSE))</f>
        <v/>
      </c>
      <c r="Y90" s="2"/>
      <c r="Z90" s="11" t="str">
        <f>IF(ISBLANK(Y90),"",VLOOKUP(Y90,LU_Com!$A$115:$D$118,LangNum,FALSE))</f>
        <v/>
      </c>
      <c r="AA90" s="2"/>
      <c r="AB90" s="11" t="str">
        <f>IF(ISBLANK(AA90),"",VLOOKUP(AA90,LU_Com!$A$123:$D$126,LangNum,FALSE))</f>
        <v/>
      </c>
      <c r="AE90" s="1" t="s">
        <v>2223</v>
      </c>
      <c r="AF90" s="6" t="str">
        <f t="shared" si="14"/>
        <v/>
      </c>
      <c r="AG90" s="9" t="str">
        <f t="shared" si="15"/>
        <v/>
      </c>
      <c r="AH90" s="9" t="str">
        <f t="shared" si="16"/>
        <v/>
      </c>
      <c r="AI90" s="9" t="str">
        <f t="shared" si="17"/>
        <v/>
      </c>
      <c r="AJ90" s="9" t="str">
        <f t="shared" si="18"/>
        <v/>
      </c>
      <c r="AK90" s="9" t="str">
        <f t="shared" si="19"/>
        <v/>
      </c>
      <c r="AL90" s="9" t="str">
        <f t="shared" si="20"/>
        <v/>
      </c>
      <c r="AM90" s="9" t="str">
        <f t="shared" si="21"/>
        <v/>
      </c>
      <c r="AN90" s="9" t="str">
        <f t="shared" si="22"/>
        <v/>
      </c>
      <c r="AO90" s="9" t="str">
        <f t="shared" si="23"/>
        <v/>
      </c>
      <c r="AP90" s="9" t="str">
        <f t="shared" si="24"/>
        <v/>
      </c>
      <c r="AQ90" s="9" t="str">
        <f t="shared" si="25"/>
        <v/>
      </c>
      <c r="AR90" s="9" t="str">
        <f t="shared" si="26"/>
        <v/>
      </c>
      <c r="AS90" s="1" t="str">
        <f t="shared" si="27"/>
        <v/>
      </c>
    </row>
    <row r="91" spans="1:45">
      <c r="A91" s="6" t="s">
        <v>349</v>
      </c>
      <c r="B91" s="7"/>
      <c r="C91" s="19"/>
      <c r="D91" s="11" t="str">
        <f>IF(ISBLANK(C91),"",VLOOKUP(C91,LU_Com!$A$22:$D$31,LangNum,FALSE))</f>
        <v/>
      </c>
      <c r="E91" s="2"/>
      <c r="F91" s="11" t="str">
        <f>IF(ISBLANK(E91),"",VLOOKUP(E91,LU_Com!$A$37:$D$40,LangNum,FALSE))</f>
        <v/>
      </c>
      <c r="G91" s="2"/>
      <c r="H91" s="11" t="str">
        <f>IF(ISBLANK(G91),"",VLOOKUP(G91,LU_Com!$A$44:$D$47,LangNum,FALSE))</f>
        <v/>
      </c>
      <c r="I91" s="2"/>
      <c r="J91" s="11" t="str">
        <f>IF(ISBLANK(I91),"",VLOOKUP(I91,LU_Com!$A$51:$D$54,LangNum,FALSE))</f>
        <v/>
      </c>
      <c r="K91" s="2"/>
      <c r="L91" s="11" t="str">
        <f>IF(ISBLANK(K91),"",VLOOKUP(K91,LU_Com!$A$59:$D$62,LangNum,FALSE))</f>
        <v/>
      </c>
      <c r="M91" s="2"/>
      <c r="N91" s="11" t="str">
        <f>IF(ISBLANK(M91),"",VLOOKUP(M91,LU_Com!$A$67:$D$70,LangNum,FALSE))</f>
        <v/>
      </c>
      <c r="O91" s="2"/>
      <c r="P91" s="11" t="str">
        <f>IF(ISBLANK(O91),"",VLOOKUP(O91,LU_Com!$A$75:$D$78,LangNum,FALSE))</f>
        <v/>
      </c>
      <c r="Q91" s="2"/>
      <c r="R91" s="11" t="str">
        <f>IF(ISBLANK(Q91),"",VLOOKUP(Q91,LU_Com!$A$83:$D$86,LangNum,FALSE))</f>
        <v/>
      </c>
      <c r="S91" s="2"/>
      <c r="T91" s="11" t="str">
        <f>IF(ISBLANK(S91),"",VLOOKUP(S91,LU_Com!$A$91:$D$94,LangNum,FALSE))</f>
        <v/>
      </c>
      <c r="U91" s="2"/>
      <c r="V91" s="11" t="str">
        <f>IF(ISBLANK(U91),"",VLOOKUP(U91,LU_Com!$A$99:$D$102,LangNum,FALSE))</f>
        <v/>
      </c>
      <c r="W91" s="2"/>
      <c r="X91" s="11" t="str">
        <f>IF(ISBLANK(W91),"",VLOOKUP(W91,LU_Com!$A$107:$D$110,LangNum,FALSE))</f>
        <v/>
      </c>
      <c r="Y91" s="2"/>
      <c r="Z91" s="11" t="str">
        <f>IF(ISBLANK(Y91),"",VLOOKUP(Y91,LU_Com!$A$115:$D$118,LangNum,FALSE))</f>
        <v/>
      </c>
      <c r="AA91" s="2"/>
      <c r="AB91" s="11" t="str">
        <f>IF(ISBLANK(AA91),"",VLOOKUP(AA91,LU_Com!$A$123:$D$126,LangNum,FALSE))</f>
        <v/>
      </c>
      <c r="AE91" s="1" t="s">
        <v>2223</v>
      </c>
      <c r="AF91" s="6" t="str">
        <f t="shared" si="14"/>
        <v/>
      </c>
      <c r="AG91" s="9" t="str">
        <f t="shared" si="15"/>
        <v/>
      </c>
      <c r="AH91" s="9" t="str">
        <f t="shared" si="16"/>
        <v/>
      </c>
      <c r="AI91" s="9" t="str">
        <f t="shared" si="17"/>
        <v/>
      </c>
      <c r="AJ91" s="9" t="str">
        <f t="shared" si="18"/>
        <v/>
      </c>
      <c r="AK91" s="9" t="str">
        <f t="shared" si="19"/>
        <v/>
      </c>
      <c r="AL91" s="9" t="str">
        <f t="shared" si="20"/>
        <v/>
      </c>
      <c r="AM91" s="9" t="str">
        <f t="shared" si="21"/>
        <v/>
      </c>
      <c r="AN91" s="9" t="str">
        <f t="shared" si="22"/>
        <v/>
      </c>
      <c r="AO91" s="9" t="str">
        <f t="shared" si="23"/>
        <v/>
      </c>
      <c r="AP91" s="9" t="str">
        <f t="shared" si="24"/>
        <v/>
      </c>
      <c r="AQ91" s="9" t="str">
        <f t="shared" si="25"/>
        <v/>
      </c>
      <c r="AR91" s="9" t="str">
        <f t="shared" si="26"/>
        <v/>
      </c>
      <c r="AS91" s="1" t="str">
        <f t="shared" si="27"/>
        <v/>
      </c>
    </row>
    <row r="92" spans="1:45">
      <c r="A92" s="6" t="s">
        <v>350</v>
      </c>
      <c r="B92" s="7"/>
      <c r="C92" s="19"/>
      <c r="D92" s="11" t="str">
        <f>IF(ISBLANK(C92),"",VLOOKUP(C92,LU_Com!$A$22:$D$31,LangNum,FALSE))</f>
        <v/>
      </c>
      <c r="E92" s="2"/>
      <c r="F92" s="11" t="str">
        <f>IF(ISBLANK(E92),"",VLOOKUP(E92,LU_Com!$A$37:$D$40,LangNum,FALSE))</f>
        <v/>
      </c>
      <c r="G92" s="2"/>
      <c r="H92" s="11" t="str">
        <f>IF(ISBLANK(G92),"",VLOOKUP(G92,LU_Com!$A$44:$D$47,LangNum,FALSE))</f>
        <v/>
      </c>
      <c r="I92" s="2"/>
      <c r="J92" s="11" t="str">
        <f>IF(ISBLANK(I92),"",VLOOKUP(I92,LU_Com!$A$51:$D$54,LangNum,FALSE))</f>
        <v/>
      </c>
      <c r="K92" s="2"/>
      <c r="L92" s="11" t="str">
        <f>IF(ISBLANK(K92),"",VLOOKUP(K92,LU_Com!$A$59:$D$62,LangNum,FALSE))</f>
        <v/>
      </c>
      <c r="M92" s="2"/>
      <c r="N92" s="11" t="str">
        <f>IF(ISBLANK(M92),"",VLOOKUP(M92,LU_Com!$A$67:$D$70,LangNum,FALSE))</f>
        <v/>
      </c>
      <c r="O92" s="2"/>
      <c r="P92" s="11" t="str">
        <f>IF(ISBLANK(O92),"",VLOOKUP(O92,LU_Com!$A$75:$D$78,LangNum,FALSE))</f>
        <v/>
      </c>
      <c r="Q92" s="2"/>
      <c r="R92" s="11" t="str">
        <f>IF(ISBLANK(Q92),"",VLOOKUP(Q92,LU_Com!$A$83:$D$86,LangNum,FALSE))</f>
        <v/>
      </c>
      <c r="S92" s="2"/>
      <c r="T92" s="11" t="str">
        <f>IF(ISBLANK(S92),"",VLOOKUP(S92,LU_Com!$A$91:$D$94,LangNum,FALSE))</f>
        <v/>
      </c>
      <c r="U92" s="2"/>
      <c r="V92" s="11" t="str">
        <f>IF(ISBLANK(U92),"",VLOOKUP(U92,LU_Com!$A$99:$D$102,LangNum,FALSE))</f>
        <v/>
      </c>
      <c r="W92" s="2"/>
      <c r="X92" s="11" t="str">
        <f>IF(ISBLANK(W92),"",VLOOKUP(W92,LU_Com!$A$107:$D$110,LangNum,FALSE))</f>
        <v/>
      </c>
      <c r="Y92" s="2"/>
      <c r="Z92" s="11" t="str">
        <f>IF(ISBLANK(Y92),"",VLOOKUP(Y92,LU_Com!$A$115:$D$118,LangNum,FALSE))</f>
        <v/>
      </c>
      <c r="AA92" s="2"/>
      <c r="AB92" s="11" t="str">
        <f>IF(ISBLANK(AA92),"",VLOOKUP(AA92,LU_Com!$A$123:$D$126,LangNum,FALSE))</f>
        <v/>
      </c>
      <c r="AE92" s="1" t="s">
        <v>2223</v>
      </c>
      <c r="AF92" s="6" t="str">
        <f t="shared" si="14"/>
        <v/>
      </c>
      <c r="AG92" s="9" t="str">
        <f t="shared" si="15"/>
        <v/>
      </c>
      <c r="AH92" s="9" t="str">
        <f t="shared" si="16"/>
        <v/>
      </c>
      <c r="AI92" s="9" t="str">
        <f t="shared" si="17"/>
        <v/>
      </c>
      <c r="AJ92" s="9" t="str">
        <f t="shared" si="18"/>
        <v/>
      </c>
      <c r="AK92" s="9" t="str">
        <f t="shared" si="19"/>
        <v/>
      </c>
      <c r="AL92" s="9" t="str">
        <f t="shared" si="20"/>
        <v/>
      </c>
      <c r="AM92" s="9" t="str">
        <f t="shared" si="21"/>
        <v/>
      </c>
      <c r="AN92" s="9" t="str">
        <f t="shared" si="22"/>
        <v/>
      </c>
      <c r="AO92" s="9" t="str">
        <f t="shared" si="23"/>
        <v/>
      </c>
      <c r="AP92" s="9" t="str">
        <f t="shared" si="24"/>
        <v/>
      </c>
      <c r="AQ92" s="9" t="str">
        <f t="shared" si="25"/>
        <v/>
      </c>
      <c r="AR92" s="9" t="str">
        <f t="shared" si="26"/>
        <v/>
      </c>
      <c r="AS92" s="1" t="str">
        <f t="shared" si="27"/>
        <v/>
      </c>
    </row>
    <row r="93" spans="1:45">
      <c r="A93" s="6" t="s">
        <v>351</v>
      </c>
      <c r="B93" s="7"/>
      <c r="C93" s="19"/>
      <c r="D93" s="11" t="str">
        <f>IF(ISBLANK(C93),"",VLOOKUP(C93,LU_Com!$A$22:$D$31,LangNum,FALSE))</f>
        <v/>
      </c>
      <c r="E93" s="2"/>
      <c r="F93" s="11" t="str">
        <f>IF(ISBLANK(E93),"",VLOOKUP(E93,LU_Com!$A$37:$D$40,LangNum,FALSE))</f>
        <v/>
      </c>
      <c r="G93" s="2"/>
      <c r="H93" s="11" t="str">
        <f>IF(ISBLANK(G93),"",VLOOKUP(G93,LU_Com!$A$44:$D$47,LangNum,FALSE))</f>
        <v/>
      </c>
      <c r="I93" s="2"/>
      <c r="J93" s="11" t="str">
        <f>IF(ISBLANK(I93),"",VLOOKUP(I93,LU_Com!$A$51:$D$54,LangNum,FALSE))</f>
        <v/>
      </c>
      <c r="K93" s="2"/>
      <c r="L93" s="11" t="str">
        <f>IF(ISBLANK(K93),"",VLOOKUP(K93,LU_Com!$A$59:$D$62,LangNum,FALSE))</f>
        <v/>
      </c>
      <c r="M93" s="2"/>
      <c r="N93" s="11" t="str">
        <f>IF(ISBLANK(M93),"",VLOOKUP(M93,LU_Com!$A$67:$D$70,LangNum,FALSE))</f>
        <v/>
      </c>
      <c r="O93" s="2"/>
      <c r="P93" s="11" t="str">
        <f>IF(ISBLANK(O93),"",VLOOKUP(O93,LU_Com!$A$75:$D$78,LangNum,FALSE))</f>
        <v/>
      </c>
      <c r="Q93" s="2"/>
      <c r="R93" s="11" t="str">
        <f>IF(ISBLANK(Q93),"",VLOOKUP(Q93,LU_Com!$A$83:$D$86,LangNum,FALSE))</f>
        <v/>
      </c>
      <c r="S93" s="2"/>
      <c r="T93" s="11" t="str">
        <f>IF(ISBLANK(S93),"",VLOOKUP(S93,LU_Com!$A$91:$D$94,LangNum,FALSE))</f>
        <v/>
      </c>
      <c r="U93" s="2"/>
      <c r="V93" s="11" t="str">
        <f>IF(ISBLANK(U93),"",VLOOKUP(U93,LU_Com!$A$99:$D$102,LangNum,FALSE))</f>
        <v/>
      </c>
      <c r="W93" s="2"/>
      <c r="X93" s="11" t="str">
        <f>IF(ISBLANK(W93),"",VLOOKUP(W93,LU_Com!$A$107:$D$110,LangNum,FALSE))</f>
        <v/>
      </c>
      <c r="Y93" s="2"/>
      <c r="Z93" s="11" t="str">
        <f>IF(ISBLANK(Y93),"",VLOOKUP(Y93,LU_Com!$A$115:$D$118,LangNum,FALSE))</f>
        <v/>
      </c>
      <c r="AA93" s="2"/>
      <c r="AB93" s="11" t="str">
        <f>IF(ISBLANK(AA93),"",VLOOKUP(AA93,LU_Com!$A$123:$D$126,LangNum,FALSE))</f>
        <v/>
      </c>
      <c r="AE93" s="1" t="s">
        <v>2223</v>
      </c>
      <c r="AF93" s="6" t="str">
        <f t="shared" si="14"/>
        <v/>
      </c>
      <c r="AG93" s="9" t="str">
        <f t="shared" si="15"/>
        <v/>
      </c>
      <c r="AH93" s="9" t="str">
        <f t="shared" si="16"/>
        <v/>
      </c>
      <c r="AI93" s="9" t="str">
        <f t="shared" si="17"/>
        <v/>
      </c>
      <c r="AJ93" s="9" t="str">
        <f t="shared" si="18"/>
        <v/>
      </c>
      <c r="AK93" s="9" t="str">
        <f t="shared" si="19"/>
        <v/>
      </c>
      <c r="AL93" s="9" t="str">
        <f t="shared" si="20"/>
        <v/>
      </c>
      <c r="AM93" s="9" t="str">
        <f t="shared" si="21"/>
        <v/>
      </c>
      <c r="AN93" s="9" t="str">
        <f t="shared" si="22"/>
        <v/>
      </c>
      <c r="AO93" s="9" t="str">
        <f t="shared" si="23"/>
        <v/>
      </c>
      <c r="AP93" s="9" t="str">
        <f t="shared" si="24"/>
        <v/>
      </c>
      <c r="AQ93" s="9" t="str">
        <f t="shared" si="25"/>
        <v/>
      </c>
      <c r="AR93" s="9" t="str">
        <f t="shared" si="26"/>
        <v/>
      </c>
      <c r="AS93" s="1" t="str">
        <f t="shared" si="27"/>
        <v/>
      </c>
    </row>
    <row r="94" spans="1:45">
      <c r="A94" s="6" t="s">
        <v>352</v>
      </c>
      <c r="B94" s="7"/>
      <c r="C94" s="19"/>
      <c r="D94" s="11" t="str">
        <f>IF(ISBLANK(C94),"",VLOOKUP(C94,LU_Com!$A$22:$D$31,LangNum,FALSE))</f>
        <v/>
      </c>
      <c r="E94" s="2"/>
      <c r="F94" s="11" t="str">
        <f>IF(ISBLANK(E94),"",VLOOKUP(E94,LU_Com!$A$37:$D$40,LangNum,FALSE))</f>
        <v/>
      </c>
      <c r="G94" s="2"/>
      <c r="H94" s="11" t="str">
        <f>IF(ISBLANK(G94),"",VLOOKUP(G94,LU_Com!$A$44:$D$47,LangNum,FALSE))</f>
        <v/>
      </c>
      <c r="I94" s="2"/>
      <c r="J94" s="11" t="str">
        <f>IF(ISBLANK(I94),"",VLOOKUP(I94,LU_Com!$A$51:$D$54,LangNum,FALSE))</f>
        <v/>
      </c>
      <c r="K94" s="2"/>
      <c r="L94" s="11" t="str">
        <f>IF(ISBLANK(K94),"",VLOOKUP(K94,LU_Com!$A$59:$D$62,LangNum,FALSE))</f>
        <v/>
      </c>
      <c r="M94" s="2"/>
      <c r="N94" s="11" t="str">
        <f>IF(ISBLANK(M94),"",VLOOKUP(M94,LU_Com!$A$67:$D$70,LangNum,FALSE))</f>
        <v/>
      </c>
      <c r="O94" s="2"/>
      <c r="P94" s="11" t="str">
        <f>IF(ISBLANK(O94),"",VLOOKUP(O94,LU_Com!$A$75:$D$78,LangNum,FALSE))</f>
        <v/>
      </c>
      <c r="Q94" s="2"/>
      <c r="R94" s="11" t="str">
        <f>IF(ISBLANK(Q94),"",VLOOKUP(Q94,LU_Com!$A$83:$D$86,LangNum,FALSE))</f>
        <v/>
      </c>
      <c r="S94" s="2"/>
      <c r="T94" s="11" t="str">
        <f>IF(ISBLANK(S94),"",VLOOKUP(S94,LU_Com!$A$91:$D$94,LangNum,FALSE))</f>
        <v/>
      </c>
      <c r="U94" s="2"/>
      <c r="V94" s="11" t="str">
        <f>IF(ISBLANK(U94),"",VLOOKUP(U94,LU_Com!$A$99:$D$102,LangNum,FALSE))</f>
        <v/>
      </c>
      <c r="W94" s="2"/>
      <c r="X94" s="11" t="str">
        <f>IF(ISBLANK(W94),"",VLOOKUP(W94,LU_Com!$A$107:$D$110,LangNum,FALSE))</f>
        <v/>
      </c>
      <c r="Y94" s="2"/>
      <c r="Z94" s="11" t="str">
        <f>IF(ISBLANK(Y94),"",VLOOKUP(Y94,LU_Com!$A$115:$D$118,LangNum,FALSE))</f>
        <v/>
      </c>
      <c r="AA94" s="2"/>
      <c r="AB94" s="11" t="str">
        <f>IF(ISBLANK(AA94),"",VLOOKUP(AA94,LU_Com!$A$123:$D$126,LangNum,FALSE))</f>
        <v/>
      </c>
      <c r="AE94" s="1" t="s">
        <v>2223</v>
      </c>
      <c r="AF94" s="6" t="str">
        <f t="shared" si="14"/>
        <v/>
      </c>
      <c r="AG94" s="9" t="str">
        <f t="shared" si="15"/>
        <v/>
      </c>
      <c r="AH94" s="9" t="str">
        <f t="shared" si="16"/>
        <v/>
      </c>
      <c r="AI94" s="9" t="str">
        <f t="shared" si="17"/>
        <v/>
      </c>
      <c r="AJ94" s="9" t="str">
        <f t="shared" si="18"/>
        <v/>
      </c>
      <c r="AK94" s="9" t="str">
        <f t="shared" si="19"/>
        <v/>
      </c>
      <c r="AL94" s="9" t="str">
        <f t="shared" si="20"/>
        <v/>
      </c>
      <c r="AM94" s="9" t="str">
        <f t="shared" si="21"/>
        <v/>
      </c>
      <c r="AN94" s="9" t="str">
        <f t="shared" si="22"/>
        <v/>
      </c>
      <c r="AO94" s="9" t="str">
        <f t="shared" si="23"/>
        <v/>
      </c>
      <c r="AP94" s="9" t="str">
        <f t="shared" si="24"/>
        <v/>
      </c>
      <c r="AQ94" s="9" t="str">
        <f t="shared" si="25"/>
        <v/>
      </c>
      <c r="AR94" s="9" t="str">
        <f t="shared" si="26"/>
        <v/>
      </c>
      <c r="AS94" s="1" t="str">
        <f t="shared" si="27"/>
        <v/>
      </c>
    </row>
    <row r="95" spans="1:45">
      <c r="A95" s="6" t="s">
        <v>353</v>
      </c>
      <c r="B95" s="7"/>
      <c r="C95" s="19"/>
      <c r="D95" s="11" t="str">
        <f>IF(ISBLANK(C95),"",VLOOKUP(C95,LU_Com!$A$22:$D$31,LangNum,FALSE))</f>
        <v/>
      </c>
      <c r="E95" s="2"/>
      <c r="F95" s="11" t="str">
        <f>IF(ISBLANK(E95),"",VLOOKUP(E95,LU_Com!$A$37:$D$40,LangNum,FALSE))</f>
        <v/>
      </c>
      <c r="G95" s="2"/>
      <c r="H95" s="11" t="str">
        <f>IF(ISBLANK(G95),"",VLOOKUP(G95,LU_Com!$A$44:$D$47,LangNum,FALSE))</f>
        <v/>
      </c>
      <c r="I95" s="2"/>
      <c r="J95" s="11" t="str">
        <f>IF(ISBLANK(I95),"",VLOOKUP(I95,LU_Com!$A$51:$D$54,LangNum,FALSE))</f>
        <v/>
      </c>
      <c r="K95" s="2"/>
      <c r="L95" s="11" t="str">
        <f>IF(ISBLANK(K95),"",VLOOKUP(K95,LU_Com!$A$59:$D$62,LangNum,FALSE))</f>
        <v/>
      </c>
      <c r="M95" s="2"/>
      <c r="N95" s="11" t="str">
        <f>IF(ISBLANK(M95),"",VLOOKUP(M95,LU_Com!$A$67:$D$70,LangNum,FALSE))</f>
        <v/>
      </c>
      <c r="O95" s="2"/>
      <c r="P95" s="11" t="str">
        <f>IF(ISBLANK(O95),"",VLOOKUP(O95,LU_Com!$A$75:$D$78,LangNum,FALSE))</f>
        <v/>
      </c>
      <c r="Q95" s="2"/>
      <c r="R95" s="11" t="str">
        <f>IF(ISBLANK(Q95),"",VLOOKUP(Q95,LU_Com!$A$83:$D$86,LangNum,FALSE))</f>
        <v/>
      </c>
      <c r="S95" s="2"/>
      <c r="T95" s="11" t="str">
        <f>IF(ISBLANK(S95),"",VLOOKUP(S95,LU_Com!$A$91:$D$94,LangNum,FALSE))</f>
        <v/>
      </c>
      <c r="U95" s="2"/>
      <c r="V95" s="11" t="str">
        <f>IF(ISBLANK(U95),"",VLOOKUP(U95,LU_Com!$A$99:$D$102,LangNum,FALSE))</f>
        <v/>
      </c>
      <c r="W95" s="2"/>
      <c r="X95" s="11" t="str">
        <f>IF(ISBLANK(W95),"",VLOOKUP(W95,LU_Com!$A$107:$D$110,LangNum,FALSE))</f>
        <v/>
      </c>
      <c r="Y95" s="2"/>
      <c r="Z95" s="11" t="str">
        <f>IF(ISBLANK(Y95),"",VLOOKUP(Y95,LU_Com!$A$115:$D$118,LangNum,FALSE))</f>
        <v/>
      </c>
      <c r="AA95" s="2"/>
      <c r="AB95" s="11" t="str">
        <f>IF(ISBLANK(AA95),"",VLOOKUP(AA95,LU_Com!$A$123:$D$126,LangNum,FALSE))</f>
        <v/>
      </c>
      <c r="AE95" s="1" t="s">
        <v>2223</v>
      </c>
      <c r="AF95" s="6" t="str">
        <f t="shared" si="14"/>
        <v/>
      </c>
      <c r="AG95" s="9" t="str">
        <f t="shared" si="15"/>
        <v/>
      </c>
      <c r="AH95" s="9" t="str">
        <f t="shared" si="16"/>
        <v/>
      </c>
      <c r="AI95" s="9" t="str">
        <f t="shared" si="17"/>
        <v/>
      </c>
      <c r="AJ95" s="9" t="str">
        <f t="shared" si="18"/>
        <v/>
      </c>
      <c r="AK95" s="9" t="str">
        <f t="shared" si="19"/>
        <v/>
      </c>
      <c r="AL95" s="9" t="str">
        <f t="shared" si="20"/>
        <v/>
      </c>
      <c r="AM95" s="9" t="str">
        <f t="shared" si="21"/>
        <v/>
      </c>
      <c r="AN95" s="9" t="str">
        <f t="shared" si="22"/>
        <v/>
      </c>
      <c r="AO95" s="9" t="str">
        <f t="shared" si="23"/>
        <v/>
      </c>
      <c r="AP95" s="9" t="str">
        <f t="shared" si="24"/>
        <v/>
      </c>
      <c r="AQ95" s="9" t="str">
        <f t="shared" si="25"/>
        <v/>
      </c>
      <c r="AR95" s="9" t="str">
        <f t="shared" si="26"/>
        <v/>
      </c>
      <c r="AS95" s="1" t="str">
        <f t="shared" si="27"/>
        <v/>
      </c>
    </row>
    <row r="96" spans="1:45">
      <c r="A96" s="6" t="s">
        <v>354</v>
      </c>
      <c r="B96" s="7"/>
      <c r="C96" s="19"/>
      <c r="D96" s="11" t="str">
        <f>IF(ISBLANK(C96),"",VLOOKUP(C96,LU_Com!$A$22:$D$31,LangNum,FALSE))</f>
        <v/>
      </c>
      <c r="E96" s="2"/>
      <c r="F96" s="11" t="str">
        <f>IF(ISBLANK(E96),"",VLOOKUP(E96,LU_Com!$A$37:$D$40,LangNum,FALSE))</f>
        <v/>
      </c>
      <c r="G96" s="2"/>
      <c r="H96" s="11" t="str">
        <f>IF(ISBLANK(G96),"",VLOOKUP(G96,LU_Com!$A$44:$D$47,LangNum,FALSE))</f>
        <v/>
      </c>
      <c r="I96" s="2"/>
      <c r="J96" s="11" t="str">
        <f>IF(ISBLANK(I96),"",VLOOKUP(I96,LU_Com!$A$51:$D$54,LangNum,FALSE))</f>
        <v/>
      </c>
      <c r="K96" s="2"/>
      <c r="L96" s="11" t="str">
        <f>IF(ISBLANK(K96),"",VLOOKUP(K96,LU_Com!$A$59:$D$62,LangNum,FALSE))</f>
        <v/>
      </c>
      <c r="M96" s="2"/>
      <c r="N96" s="11" t="str">
        <f>IF(ISBLANK(M96),"",VLOOKUP(M96,LU_Com!$A$67:$D$70,LangNum,FALSE))</f>
        <v/>
      </c>
      <c r="O96" s="2"/>
      <c r="P96" s="11" t="str">
        <f>IF(ISBLANK(O96),"",VLOOKUP(O96,LU_Com!$A$75:$D$78,LangNum,FALSE))</f>
        <v/>
      </c>
      <c r="Q96" s="2"/>
      <c r="R96" s="11" t="str">
        <f>IF(ISBLANK(Q96),"",VLOOKUP(Q96,LU_Com!$A$83:$D$86,LangNum,FALSE))</f>
        <v/>
      </c>
      <c r="S96" s="2"/>
      <c r="T96" s="11" t="str">
        <f>IF(ISBLANK(S96),"",VLOOKUP(S96,LU_Com!$A$91:$D$94,LangNum,FALSE))</f>
        <v/>
      </c>
      <c r="U96" s="2"/>
      <c r="V96" s="11" t="str">
        <f>IF(ISBLANK(U96),"",VLOOKUP(U96,LU_Com!$A$99:$D$102,LangNum,FALSE))</f>
        <v/>
      </c>
      <c r="W96" s="2"/>
      <c r="X96" s="11" t="str">
        <f>IF(ISBLANK(W96),"",VLOOKUP(W96,LU_Com!$A$107:$D$110,LangNum,FALSE))</f>
        <v/>
      </c>
      <c r="Y96" s="2"/>
      <c r="Z96" s="11" t="str">
        <f>IF(ISBLANK(Y96),"",VLOOKUP(Y96,LU_Com!$A$115:$D$118,LangNum,FALSE))</f>
        <v/>
      </c>
      <c r="AA96" s="2"/>
      <c r="AB96" s="11" t="str">
        <f>IF(ISBLANK(AA96),"",VLOOKUP(AA96,LU_Com!$A$123:$D$126,LangNum,FALSE))</f>
        <v/>
      </c>
      <c r="AE96" s="1" t="s">
        <v>2223</v>
      </c>
      <c r="AF96" s="6" t="str">
        <f t="shared" si="14"/>
        <v/>
      </c>
      <c r="AG96" s="9" t="str">
        <f t="shared" si="15"/>
        <v/>
      </c>
      <c r="AH96" s="9" t="str">
        <f t="shared" si="16"/>
        <v/>
      </c>
      <c r="AI96" s="9" t="str">
        <f t="shared" si="17"/>
        <v/>
      </c>
      <c r="AJ96" s="9" t="str">
        <f t="shared" si="18"/>
        <v/>
      </c>
      <c r="AK96" s="9" t="str">
        <f t="shared" si="19"/>
        <v/>
      </c>
      <c r="AL96" s="9" t="str">
        <f t="shared" si="20"/>
        <v/>
      </c>
      <c r="AM96" s="9" t="str">
        <f t="shared" si="21"/>
        <v/>
      </c>
      <c r="AN96" s="9" t="str">
        <f t="shared" si="22"/>
        <v/>
      </c>
      <c r="AO96" s="9" t="str">
        <f t="shared" si="23"/>
        <v/>
      </c>
      <c r="AP96" s="9" t="str">
        <f t="shared" si="24"/>
        <v/>
      </c>
      <c r="AQ96" s="9" t="str">
        <f t="shared" si="25"/>
        <v/>
      </c>
      <c r="AR96" s="9" t="str">
        <f t="shared" si="26"/>
        <v/>
      </c>
      <c r="AS96" s="1" t="str">
        <f t="shared" si="27"/>
        <v/>
      </c>
    </row>
    <row r="97" spans="1:45">
      <c r="A97" s="6" t="s">
        <v>355</v>
      </c>
      <c r="B97" s="7"/>
      <c r="C97" s="19"/>
      <c r="D97" s="11" t="str">
        <f>IF(ISBLANK(C97),"",VLOOKUP(C97,LU_Com!$A$22:$D$31,LangNum,FALSE))</f>
        <v/>
      </c>
      <c r="E97" s="2"/>
      <c r="F97" s="11" t="str">
        <f>IF(ISBLANK(E97),"",VLOOKUP(E97,LU_Com!$A$37:$D$40,LangNum,FALSE))</f>
        <v/>
      </c>
      <c r="G97" s="2"/>
      <c r="H97" s="11" t="str">
        <f>IF(ISBLANK(G97),"",VLOOKUP(G97,LU_Com!$A$44:$D$47,LangNum,FALSE))</f>
        <v/>
      </c>
      <c r="I97" s="2"/>
      <c r="J97" s="11" t="str">
        <f>IF(ISBLANK(I97),"",VLOOKUP(I97,LU_Com!$A$51:$D$54,LangNum,FALSE))</f>
        <v/>
      </c>
      <c r="K97" s="2"/>
      <c r="L97" s="11" t="str">
        <f>IF(ISBLANK(K97),"",VLOOKUP(K97,LU_Com!$A$59:$D$62,LangNum,FALSE))</f>
        <v/>
      </c>
      <c r="M97" s="2"/>
      <c r="N97" s="11" t="str">
        <f>IF(ISBLANK(M97),"",VLOOKUP(M97,LU_Com!$A$67:$D$70,LangNum,FALSE))</f>
        <v/>
      </c>
      <c r="O97" s="2"/>
      <c r="P97" s="11" t="str">
        <f>IF(ISBLANK(O97),"",VLOOKUP(O97,LU_Com!$A$75:$D$78,LangNum,FALSE))</f>
        <v/>
      </c>
      <c r="Q97" s="2"/>
      <c r="R97" s="11" t="str">
        <f>IF(ISBLANK(Q97),"",VLOOKUP(Q97,LU_Com!$A$83:$D$86,LangNum,FALSE))</f>
        <v/>
      </c>
      <c r="S97" s="2"/>
      <c r="T97" s="11" t="str">
        <f>IF(ISBLANK(S97),"",VLOOKUP(S97,LU_Com!$A$91:$D$94,LangNum,FALSE))</f>
        <v/>
      </c>
      <c r="U97" s="2"/>
      <c r="V97" s="11" t="str">
        <f>IF(ISBLANK(U97),"",VLOOKUP(U97,LU_Com!$A$99:$D$102,LangNum,FALSE))</f>
        <v/>
      </c>
      <c r="W97" s="2"/>
      <c r="X97" s="11" t="str">
        <f>IF(ISBLANK(W97),"",VLOOKUP(W97,LU_Com!$A$107:$D$110,LangNum,FALSE))</f>
        <v/>
      </c>
      <c r="Y97" s="2"/>
      <c r="Z97" s="11" t="str">
        <f>IF(ISBLANK(Y97),"",VLOOKUP(Y97,LU_Com!$A$115:$D$118,LangNum,FALSE))</f>
        <v/>
      </c>
      <c r="AA97" s="2"/>
      <c r="AB97" s="11" t="str">
        <f>IF(ISBLANK(AA97),"",VLOOKUP(AA97,LU_Com!$A$123:$D$126,LangNum,FALSE))</f>
        <v/>
      </c>
      <c r="AE97" s="1" t="s">
        <v>2223</v>
      </c>
      <c r="AF97" s="6" t="str">
        <f t="shared" si="14"/>
        <v/>
      </c>
      <c r="AG97" s="9" t="str">
        <f t="shared" si="15"/>
        <v/>
      </c>
      <c r="AH97" s="9" t="str">
        <f t="shared" si="16"/>
        <v/>
      </c>
      <c r="AI97" s="9" t="str">
        <f t="shared" si="17"/>
        <v/>
      </c>
      <c r="AJ97" s="9" t="str">
        <f t="shared" si="18"/>
        <v/>
      </c>
      <c r="AK97" s="9" t="str">
        <f t="shared" si="19"/>
        <v/>
      </c>
      <c r="AL97" s="9" t="str">
        <f t="shared" si="20"/>
        <v/>
      </c>
      <c r="AM97" s="9" t="str">
        <f t="shared" si="21"/>
        <v/>
      </c>
      <c r="AN97" s="9" t="str">
        <f t="shared" si="22"/>
        <v/>
      </c>
      <c r="AO97" s="9" t="str">
        <f t="shared" si="23"/>
        <v/>
      </c>
      <c r="AP97" s="9" t="str">
        <f t="shared" si="24"/>
        <v/>
      </c>
      <c r="AQ97" s="9" t="str">
        <f t="shared" si="25"/>
        <v/>
      </c>
      <c r="AR97" s="9" t="str">
        <f t="shared" si="26"/>
        <v/>
      </c>
      <c r="AS97" s="1" t="str">
        <f t="shared" si="27"/>
        <v/>
      </c>
    </row>
    <row r="98" spans="1:45">
      <c r="A98" s="6" t="s">
        <v>356</v>
      </c>
      <c r="B98" s="7"/>
      <c r="C98" s="19"/>
      <c r="D98" s="11" t="str">
        <f>IF(ISBLANK(C98),"",VLOOKUP(C98,LU_Com!$A$22:$D$31,LangNum,FALSE))</f>
        <v/>
      </c>
      <c r="E98" s="2"/>
      <c r="F98" s="11" t="str">
        <f>IF(ISBLANK(E98),"",VLOOKUP(E98,LU_Com!$A$37:$D$40,LangNum,FALSE))</f>
        <v/>
      </c>
      <c r="G98" s="2"/>
      <c r="H98" s="11" t="str">
        <f>IF(ISBLANK(G98),"",VLOOKUP(G98,LU_Com!$A$44:$D$47,LangNum,FALSE))</f>
        <v/>
      </c>
      <c r="I98" s="2"/>
      <c r="J98" s="11" t="str">
        <f>IF(ISBLANK(I98),"",VLOOKUP(I98,LU_Com!$A$51:$D$54,LangNum,FALSE))</f>
        <v/>
      </c>
      <c r="K98" s="2"/>
      <c r="L98" s="11" t="str">
        <f>IF(ISBLANK(K98),"",VLOOKUP(K98,LU_Com!$A$59:$D$62,LangNum,FALSE))</f>
        <v/>
      </c>
      <c r="M98" s="2"/>
      <c r="N98" s="11" t="str">
        <f>IF(ISBLANK(M98),"",VLOOKUP(M98,LU_Com!$A$67:$D$70,LangNum,FALSE))</f>
        <v/>
      </c>
      <c r="O98" s="2"/>
      <c r="P98" s="11" t="str">
        <f>IF(ISBLANK(O98),"",VLOOKUP(O98,LU_Com!$A$75:$D$78,LangNum,FALSE))</f>
        <v/>
      </c>
      <c r="Q98" s="2"/>
      <c r="R98" s="11" t="str">
        <f>IF(ISBLANK(Q98),"",VLOOKUP(Q98,LU_Com!$A$83:$D$86,LangNum,FALSE))</f>
        <v/>
      </c>
      <c r="S98" s="2"/>
      <c r="T98" s="11" t="str">
        <f>IF(ISBLANK(S98),"",VLOOKUP(S98,LU_Com!$A$91:$D$94,LangNum,FALSE))</f>
        <v/>
      </c>
      <c r="U98" s="2"/>
      <c r="V98" s="11" t="str">
        <f>IF(ISBLANK(U98),"",VLOOKUP(U98,LU_Com!$A$99:$D$102,LangNum,FALSE))</f>
        <v/>
      </c>
      <c r="W98" s="2"/>
      <c r="X98" s="11" t="str">
        <f>IF(ISBLANK(W98),"",VLOOKUP(W98,LU_Com!$A$107:$D$110,LangNum,FALSE))</f>
        <v/>
      </c>
      <c r="Y98" s="2"/>
      <c r="Z98" s="11" t="str">
        <f>IF(ISBLANK(Y98),"",VLOOKUP(Y98,LU_Com!$A$115:$D$118,LangNum,FALSE))</f>
        <v/>
      </c>
      <c r="AA98" s="2"/>
      <c r="AB98" s="11" t="str">
        <f>IF(ISBLANK(AA98),"",VLOOKUP(AA98,LU_Com!$A$123:$D$126,LangNum,FALSE))</f>
        <v/>
      </c>
      <c r="AE98" s="1" t="s">
        <v>2223</v>
      </c>
      <c r="AF98" s="6" t="str">
        <f t="shared" si="14"/>
        <v/>
      </c>
      <c r="AG98" s="9" t="str">
        <f t="shared" si="15"/>
        <v/>
      </c>
      <c r="AH98" s="9" t="str">
        <f t="shared" si="16"/>
        <v/>
      </c>
      <c r="AI98" s="9" t="str">
        <f t="shared" si="17"/>
        <v/>
      </c>
      <c r="AJ98" s="9" t="str">
        <f t="shared" si="18"/>
        <v/>
      </c>
      <c r="AK98" s="9" t="str">
        <f t="shared" si="19"/>
        <v/>
      </c>
      <c r="AL98" s="9" t="str">
        <f t="shared" si="20"/>
        <v/>
      </c>
      <c r="AM98" s="9" t="str">
        <f t="shared" si="21"/>
        <v/>
      </c>
      <c r="AN98" s="9" t="str">
        <f t="shared" si="22"/>
        <v/>
      </c>
      <c r="AO98" s="9" t="str">
        <f t="shared" si="23"/>
        <v/>
      </c>
      <c r="AP98" s="9" t="str">
        <f t="shared" si="24"/>
        <v/>
      </c>
      <c r="AQ98" s="9" t="str">
        <f t="shared" si="25"/>
        <v/>
      </c>
      <c r="AR98" s="9" t="str">
        <f t="shared" si="26"/>
        <v/>
      </c>
      <c r="AS98" s="1" t="str">
        <f t="shared" si="27"/>
        <v/>
      </c>
    </row>
    <row r="99" spans="1:45">
      <c r="A99" s="6" t="s">
        <v>357</v>
      </c>
      <c r="B99" s="7"/>
      <c r="C99" s="19"/>
      <c r="D99" s="11" t="str">
        <f>IF(ISBLANK(C99),"",VLOOKUP(C99,LU_Com!$A$22:$D$31,LangNum,FALSE))</f>
        <v/>
      </c>
      <c r="E99" s="2"/>
      <c r="F99" s="11" t="str">
        <f>IF(ISBLANK(E99),"",VLOOKUP(E99,LU_Com!$A$37:$D$40,LangNum,FALSE))</f>
        <v/>
      </c>
      <c r="G99" s="2"/>
      <c r="H99" s="11" t="str">
        <f>IF(ISBLANK(G99),"",VLOOKUP(G99,LU_Com!$A$44:$D$47,LangNum,FALSE))</f>
        <v/>
      </c>
      <c r="I99" s="2"/>
      <c r="J99" s="11" t="str">
        <f>IF(ISBLANK(I99),"",VLOOKUP(I99,LU_Com!$A$51:$D$54,LangNum,FALSE))</f>
        <v/>
      </c>
      <c r="K99" s="2"/>
      <c r="L99" s="11" t="str">
        <f>IF(ISBLANK(K99),"",VLOOKUP(K99,LU_Com!$A$59:$D$62,LangNum,FALSE))</f>
        <v/>
      </c>
      <c r="M99" s="2"/>
      <c r="N99" s="11" t="str">
        <f>IF(ISBLANK(M99),"",VLOOKUP(M99,LU_Com!$A$67:$D$70,LangNum,FALSE))</f>
        <v/>
      </c>
      <c r="O99" s="2"/>
      <c r="P99" s="11" t="str">
        <f>IF(ISBLANK(O99),"",VLOOKUP(O99,LU_Com!$A$75:$D$78,LangNum,FALSE))</f>
        <v/>
      </c>
      <c r="Q99" s="2"/>
      <c r="R99" s="11" t="str">
        <f>IF(ISBLANK(Q99),"",VLOOKUP(Q99,LU_Com!$A$83:$D$86,LangNum,FALSE))</f>
        <v/>
      </c>
      <c r="S99" s="2"/>
      <c r="T99" s="11" t="str">
        <f>IF(ISBLANK(S99),"",VLOOKUP(S99,LU_Com!$A$91:$D$94,LangNum,FALSE))</f>
        <v/>
      </c>
      <c r="U99" s="2"/>
      <c r="V99" s="11" t="str">
        <f>IF(ISBLANK(U99),"",VLOOKUP(U99,LU_Com!$A$99:$D$102,LangNum,FALSE))</f>
        <v/>
      </c>
      <c r="W99" s="2"/>
      <c r="X99" s="11" t="str">
        <f>IF(ISBLANK(W99),"",VLOOKUP(W99,LU_Com!$A$107:$D$110,LangNum,FALSE))</f>
        <v/>
      </c>
      <c r="Y99" s="2"/>
      <c r="Z99" s="11" t="str">
        <f>IF(ISBLANK(Y99),"",VLOOKUP(Y99,LU_Com!$A$115:$D$118,LangNum,FALSE))</f>
        <v/>
      </c>
      <c r="AA99" s="2"/>
      <c r="AB99" s="11" t="str">
        <f>IF(ISBLANK(AA99),"",VLOOKUP(AA99,LU_Com!$A$123:$D$126,LangNum,FALSE))</f>
        <v/>
      </c>
      <c r="AE99" s="1" t="s">
        <v>2223</v>
      </c>
      <c r="AF99" s="6" t="str">
        <f t="shared" si="14"/>
        <v/>
      </c>
      <c r="AG99" s="9" t="str">
        <f t="shared" si="15"/>
        <v/>
      </c>
      <c r="AH99" s="9" t="str">
        <f t="shared" si="16"/>
        <v/>
      </c>
      <c r="AI99" s="9" t="str">
        <f t="shared" si="17"/>
        <v/>
      </c>
      <c r="AJ99" s="9" t="str">
        <f t="shared" si="18"/>
        <v/>
      </c>
      <c r="AK99" s="9" t="str">
        <f t="shared" si="19"/>
        <v/>
      </c>
      <c r="AL99" s="9" t="str">
        <f t="shared" si="20"/>
        <v/>
      </c>
      <c r="AM99" s="9" t="str">
        <f t="shared" si="21"/>
        <v/>
      </c>
      <c r="AN99" s="9" t="str">
        <f t="shared" si="22"/>
        <v/>
      </c>
      <c r="AO99" s="9" t="str">
        <f t="shared" si="23"/>
        <v/>
      </c>
      <c r="AP99" s="9" t="str">
        <f t="shared" si="24"/>
        <v/>
      </c>
      <c r="AQ99" s="9" t="str">
        <f t="shared" si="25"/>
        <v/>
      </c>
      <c r="AR99" s="9" t="str">
        <f t="shared" si="26"/>
        <v/>
      </c>
      <c r="AS99" s="1" t="str">
        <f t="shared" si="27"/>
        <v/>
      </c>
    </row>
    <row r="100" spans="1:45">
      <c r="A100" s="6" t="s">
        <v>358</v>
      </c>
      <c r="B100" s="7"/>
      <c r="C100" s="19"/>
      <c r="D100" s="11" t="str">
        <f>IF(ISBLANK(C100),"",VLOOKUP(C100,LU_Com!$A$22:$D$31,LangNum,FALSE))</f>
        <v/>
      </c>
      <c r="E100" s="2"/>
      <c r="F100" s="11" t="str">
        <f>IF(ISBLANK(E100),"",VLOOKUP(E100,LU_Com!$A$37:$D$40,LangNum,FALSE))</f>
        <v/>
      </c>
      <c r="G100" s="2"/>
      <c r="H100" s="11" t="str">
        <f>IF(ISBLANK(G100),"",VLOOKUP(G100,LU_Com!$A$44:$D$47,LangNum,FALSE))</f>
        <v/>
      </c>
      <c r="I100" s="2"/>
      <c r="J100" s="11" t="str">
        <f>IF(ISBLANK(I100),"",VLOOKUP(I100,LU_Com!$A$51:$D$54,LangNum,FALSE))</f>
        <v/>
      </c>
      <c r="K100" s="2"/>
      <c r="L100" s="11" t="str">
        <f>IF(ISBLANK(K100),"",VLOOKUP(K100,LU_Com!$A$59:$D$62,LangNum,FALSE))</f>
        <v/>
      </c>
      <c r="M100" s="2"/>
      <c r="N100" s="11" t="str">
        <f>IF(ISBLANK(M100),"",VLOOKUP(M100,LU_Com!$A$67:$D$70,LangNum,FALSE))</f>
        <v/>
      </c>
      <c r="O100" s="2"/>
      <c r="P100" s="11" t="str">
        <f>IF(ISBLANK(O100),"",VLOOKUP(O100,LU_Com!$A$75:$D$78,LangNum,FALSE))</f>
        <v/>
      </c>
      <c r="Q100" s="2"/>
      <c r="R100" s="11" t="str">
        <f>IF(ISBLANK(Q100),"",VLOOKUP(Q100,LU_Com!$A$83:$D$86,LangNum,FALSE))</f>
        <v/>
      </c>
      <c r="S100" s="2"/>
      <c r="T100" s="11" t="str">
        <f>IF(ISBLANK(S100),"",VLOOKUP(S100,LU_Com!$A$91:$D$94,LangNum,FALSE))</f>
        <v/>
      </c>
      <c r="U100" s="2"/>
      <c r="V100" s="11" t="str">
        <f>IF(ISBLANK(U100),"",VLOOKUP(U100,LU_Com!$A$99:$D$102,LangNum,FALSE))</f>
        <v/>
      </c>
      <c r="W100" s="2"/>
      <c r="X100" s="11" t="str">
        <f>IF(ISBLANK(W100),"",VLOOKUP(W100,LU_Com!$A$107:$D$110,LangNum,FALSE))</f>
        <v/>
      </c>
      <c r="Y100" s="2"/>
      <c r="Z100" s="11" t="str">
        <f>IF(ISBLANK(Y100),"",VLOOKUP(Y100,LU_Com!$A$115:$D$118,LangNum,FALSE))</f>
        <v/>
      </c>
      <c r="AA100" s="2"/>
      <c r="AB100" s="11" t="str">
        <f>IF(ISBLANK(AA100),"",VLOOKUP(AA100,LU_Com!$A$123:$D$126,LangNum,FALSE))</f>
        <v/>
      </c>
      <c r="AE100" s="1" t="s">
        <v>2223</v>
      </c>
      <c r="AF100" s="6" t="str">
        <f t="shared" si="14"/>
        <v/>
      </c>
      <c r="AG100" s="9" t="str">
        <f t="shared" si="15"/>
        <v/>
      </c>
      <c r="AH100" s="9" t="str">
        <f t="shared" si="16"/>
        <v/>
      </c>
      <c r="AI100" s="9" t="str">
        <f t="shared" si="17"/>
        <v/>
      </c>
      <c r="AJ100" s="9" t="str">
        <f t="shared" si="18"/>
        <v/>
      </c>
      <c r="AK100" s="9" t="str">
        <f t="shared" si="19"/>
        <v/>
      </c>
      <c r="AL100" s="9" t="str">
        <f t="shared" si="20"/>
        <v/>
      </c>
      <c r="AM100" s="9" t="str">
        <f t="shared" si="21"/>
        <v/>
      </c>
      <c r="AN100" s="9" t="str">
        <f t="shared" si="22"/>
        <v/>
      </c>
      <c r="AO100" s="9" t="str">
        <f t="shared" si="23"/>
        <v/>
      </c>
      <c r="AP100" s="9" t="str">
        <f t="shared" si="24"/>
        <v/>
      </c>
      <c r="AQ100" s="9" t="str">
        <f t="shared" si="25"/>
        <v/>
      </c>
      <c r="AR100" s="9" t="str">
        <f t="shared" si="26"/>
        <v/>
      </c>
      <c r="AS100" s="1" t="str">
        <f t="shared" si="27"/>
        <v/>
      </c>
    </row>
    <row r="101" spans="1:45">
      <c r="A101" s="6" t="s">
        <v>359</v>
      </c>
      <c r="B101" s="7"/>
      <c r="C101" s="19"/>
      <c r="D101" s="11" t="str">
        <f>IF(ISBLANK(C101),"",VLOOKUP(C101,LU_Com!$A$22:$D$31,LangNum,FALSE))</f>
        <v/>
      </c>
      <c r="E101" s="2"/>
      <c r="F101" s="11" t="str">
        <f>IF(ISBLANK(E101),"",VLOOKUP(E101,LU_Com!$A$37:$D$40,LangNum,FALSE))</f>
        <v/>
      </c>
      <c r="G101" s="2"/>
      <c r="H101" s="11" t="str">
        <f>IF(ISBLANK(G101),"",VLOOKUP(G101,LU_Com!$A$44:$D$47,LangNum,FALSE))</f>
        <v/>
      </c>
      <c r="I101" s="2"/>
      <c r="J101" s="11" t="str">
        <f>IF(ISBLANK(I101),"",VLOOKUP(I101,LU_Com!$A$51:$D$54,LangNum,FALSE))</f>
        <v/>
      </c>
      <c r="K101" s="2"/>
      <c r="L101" s="11" t="str">
        <f>IF(ISBLANK(K101),"",VLOOKUP(K101,LU_Com!$A$59:$D$62,LangNum,FALSE))</f>
        <v/>
      </c>
      <c r="M101" s="2"/>
      <c r="N101" s="11" t="str">
        <f>IF(ISBLANK(M101),"",VLOOKUP(M101,LU_Com!$A$67:$D$70,LangNum,FALSE))</f>
        <v/>
      </c>
      <c r="O101" s="2"/>
      <c r="P101" s="11" t="str">
        <f>IF(ISBLANK(O101),"",VLOOKUP(O101,LU_Com!$A$75:$D$78,LangNum,FALSE))</f>
        <v/>
      </c>
      <c r="Q101" s="2"/>
      <c r="R101" s="11" t="str">
        <f>IF(ISBLANK(Q101),"",VLOOKUP(Q101,LU_Com!$A$83:$D$86,LangNum,FALSE))</f>
        <v/>
      </c>
      <c r="S101" s="2"/>
      <c r="T101" s="11" t="str">
        <f>IF(ISBLANK(S101),"",VLOOKUP(S101,LU_Com!$A$91:$D$94,LangNum,FALSE))</f>
        <v/>
      </c>
      <c r="U101" s="2"/>
      <c r="V101" s="11" t="str">
        <f>IF(ISBLANK(U101),"",VLOOKUP(U101,LU_Com!$A$99:$D$102,LangNum,FALSE))</f>
        <v/>
      </c>
      <c r="W101" s="2"/>
      <c r="X101" s="11" t="str">
        <f>IF(ISBLANK(W101),"",VLOOKUP(W101,LU_Com!$A$107:$D$110,LangNum,FALSE))</f>
        <v/>
      </c>
      <c r="Y101" s="2"/>
      <c r="Z101" s="11" t="str">
        <f>IF(ISBLANK(Y101),"",VLOOKUP(Y101,LU_Com!$A$115:$D$118,LangNum,FALSE))</f>
        <v/>
      </c>
      <c r="AA101" s="2"/>
      <c r="AB101" s="11" t="str">
        <f>IF(ISBLANK(AA101),"",VLOOKUP(AA101,LU_Com!$A$123:$D$126,LangNum,FALSE))</f>
        <v/>
      </c>
      <c r="AE101" s="1" t="s">
        <v>2223</v>
      </c>
      <c r="AF101" s="6" t="str">
        <f t="shared" si="14"/>
        <v/>
      </c>
      <c r="AG101" s="9" t="str">
        <f t="shared" si="15"/>
        <v/>
      </c>
      <c r="AH101" s="9" t="str">
        <f t="shared" si="16"/>
        <v/>
      </c>
      <c r="AI101" s="9" t="str">
        <f t="shared" si="17"/>
        <v/>
      </c>
      <c r="AJ101" s="9" t="str">
        <f t="shared" si="18"/>
        <v/>
      </c>
      <c r="AK101" s="9" t="str">
        <f t="shared" si="19"/>
        <v/>
      </c>
      <c r="AL101" s="9" t="str">
        <f t="shared" si="20"/>
        <v/>
      </c>
      <c r="AM101" s="9" t="str">
        <f t="shared" si="21"/>
        <v/>
      </c>
      <c r="AN101" s="9" t="str">
        <f t="shared" si="22"/>
        <v/>
      </c>
      <c r="AO101" s="9" t="str">
        <f t="shared" si="23"/>
        <v/>
      </c>
      <c r="AP101" s="9" t="str">
        <f t="shared" si="24"/>
        <v/>
      </c>
      <c r="AQ101" s="9" t="str">
        <f t="shared" si="25"/>
        <v/>
      </c>
      <c r="AR101" s="9" t="str">
        <f t="shared" si="26"/>
        <v/>
      </c>
      <c r="AS101" s="1" t="str">
        <f t="shared" si="27"/>
        <v/>
      </c>
    </row>
    <row r="102" spans="1:45">
      <c r="A102" s="6" t="s">
        <v>360</v>
      </c>
      <c r="B102" s="7"/>
      <c r="C102" s="19"/>
      <c r="D102" s="11" t="str">
        <f>IF(ISBLANK(C102),"",VLOOKUP(C102,LU_Com!$A$22:$D$31,LangNum,FALSE))</f>
        <v/>
      </c>
      <c r="E102" s="2"/>
      <c r="F102" s="11" t="str">
        <f>IF(ISBLANK(E102),"",VLOOKUP(E102,LU_Com!$A$37:$D$40,LangNum,FALSE))</f>
        <v/>
      </c>
      <c r="G102" s="2"/>
      <c r="H102" s="11" t="str">
        <f>IF(ISBLANK(G102),"",VLOOKUP(G102,LU_Com!$A$44:$D$47,LangNum,FALSE))</f>
        <v/>
      </c>
      <c r="I102" s="2"/>
      <c r="J102" s="11" t="str">
        <f>IF(ISBLANK(I102),"",VLOOKUP(I102,LU_Com!$A$51:$D$54,LangNum,FALSE))</f>
        <v/>
      </c>
      <c r="K102" s="2"/>
      <c r="L102" s="11" t="str">
        <f>IF(ISBLANK(K102),"",VLOOKUP(K102,LU_Com!$A$59:$D$62,LangNum,FALSE))</f>
        <v/>
      </c>
      <c r="M102" s="2"/>
      <c r="N102" s="11" t="str">
        <f>IF(ISBLANK(M102),"",VLOOKUP(M102,LU_Com!$A$67:$D$70,LangNum,FALSE))</f>
        <v/>
      </c>
      <c r="O102" s="2"/>
      <c r="P102" s="11" t="str">
        <f>IF(ISBLANK(O102),"",VLOOKUP(O102,LU_Com!$A$75:$D$78,LangNum,FALSE))</f>
        <v/>
      </c>
      <c r="Q102" s="2"/>
      <c r="R102" s="11" t="str">
        <f>IF(ISBLANK(Q102),"",VLOOKUP(Q102,LU_Com!$A$83:$D$86,LangNum,FALSE))</f>
        <v/>
      </c>
      <c r="S102" s="2"/>
      <c r="T102" s="11" t="str">
        <f>IF(ISBLANK(S102),"",VLOOKUP(S102,LU_Com!$A$91:$D$94,LangNum,FALSE))</f>
        <v/>
      </c>
      <c r="U102" s="2"/>
      <c r="V102" s="11" t="str">
        <f>IF(ISBLANK(U102),"",VLOOKUP(U102,LU_Com!$A$99:$D$102,LangNum,FALSE))</f>
        <v/>
      </c>
      <c r="W102" s="2"/>
      <c r="X102" s="11" t="str">
        <f>IF(ISBLANK(W102),"",VLOOKUP(W102,LU_Com!$A$107:$D$110,LangNum,FALSE))</f>
        <v/>
      </c>
      <c r="Y102" s="2"/>
      <c r="Z102" s="11" t="str">
        <f>IF(ISBLANK(Y102),"",VLOOKUP(Y102,LU_Com!$A$115:$D$118,LangNum,FALSE))</f>
        <v/>
      </c>
      <c r="AA102" s="2"/>
      <c r="AB102" s="11" t="str">
        <f>IF(ISBLANK(AA102),"",VLOOKUP(AA102,LU_Com!$A$123:$D$126,LangNum,FALSE))</f>
        <v/>
      </c>
      <c r="AE102" s="1" t="s">
        <v>2223</v>
      </c>
      <c r="AF102" s="6" t="str">
        <f t="shared" si="14"/>
        <v/>
      </c>
      <c r="AG102" s="9" t="str">
        <f t="shared" si="15"/>
        <v/>
      </c>
      <c r="AH102" s="9" t="str">
        <f t="shared" si="16"/>
        <v/>
      </c>
      <c r="AI102" s="9" t="str">
        <f t="shared" si="17"/>
        <v/>
      </c>
      <c r="AJ102" s="9" t="str">
        <f t="shared" si="18"/>
        <v/>
      </c>
      <c r="AK102" s="9" t="str">
        <f t="shared" si="19"/>
        <v/>
      </c>
      <c r="AL102" s="9" t="str">
        <f t="shared" si="20"/>
        <v/>
      </c>
      <c r="AM102" s="9" t="str">
        <f t="shared" si="21"/>
        <v/>
      </c>
      <c r="AN102" s="9" t="str">
        <f t="shared" si="22"/>
        <v/>
      </c>
      <c r="AO102" s="9" t="str">
        <f t="shared" si="23"/>
        <v/>
      </c>
      <c r="AP102" s="9" t="str">
        <f t="shared" si="24"/>
        <v/>
      </c>
      <c r="AQ102" s="9" t="str">
        <f t="shared" si="25"/>
        <v/>
      </c>
      <c r="AR102" s="9" t="str">
        <f t="shared" si="26"/>
        <v/>
      </c>
      <c r="AS102" s="1" t="str">
        <f t="shared" si="27"/>
        <v/>
      </c>
    </row>
    <row r="103" spans="1:45">
      <c r="A103" s="6" t="s">
        <v>361</v>
      </c>
      <c r="B103" s="7"/>
      <c r="C103" s="19"/>
      <c r="D103" s="11" t="str">
        <f>IF(ISBLANK(C103),"",VLOOKUP(C103,LU_Com!$A$22:$D$31,LangNum,FALSE))</f>
        <v/>
      </c>
      <c r="E103" s="2"/>
      <c r="F103" s="11" t="str">
        <f>IF(ISBLANK(E103),"",VLOOKUP(E103,LU_Com!$A$37:$D$40,LangNum,FALSE))</f>
        <v/>
      </c>
      <c r="G103" s="2"/>
      <c r="H103" s="11" t="str">
        <f>IF(ISBLANK(G103),"",VLOOKUP(G103,LU_Com!$A$44:$D$47,LangNum,FALSE))</f>
        <v/>
      </c>
      <c r="I103" s="2"/>
      <c r="J103" s="11" t="str">
        <f>IF(ISBLANK(I103),"",VLOOKUP(I103,LU_Com!$A$51:$D$54,LangNum,FALSE))</f>
        <v/>
      </c>
      <c r="K103" s="2"/>
      <c r="L103" s="11" t="str">
        <f>IF(ISBLANK(K103),"",VLOOKUP(K103,LU_Com!$A$59:$D$62,LangNum,FALSE))</f>
        <v/>
      </c>
      <c r="M103" s="2"/>
      <c r="N103" s="11" t="str">
        <f>IF(ISBLANK(M103),"",VLOOKUP(M103,LU_Com!$A$67:$D$70,LangNum,FALSE))</f>
        <v/>
      </c>
      <c r="O103" s="2"/>
      <c r="P103" s="11" t="str">
        <f>IF(ISBLANK(O103),"",VLOOKUP(O103,LU_Com!$A$75:$D$78,LangNum,FALSE))</f>
        <v/>
      </c>
      <c r="Q103" s="2"/>
      <c r="R103" s="11" t="str">
        <f>IF(ISBLANK(Q103),"",VLOOKUP(Q103,LU_Com!$A$83:$D$86,LangNum,FALSE))</f>
        <v/>
      </c>
      <c r="S103" s="2"/>
      <c r="T103" s="11" t="str">
        <f>IF(ISBLANK(S103),"",VLOOKUP(S103,LU_Com!$A$91:$D$94,LangNum,FALSE))</f>
        <v/>
      </c>
      <c r="U103" s="2"/>
      <c r="V103" s="11" t="str">
        <f>IF(ISBLANK(U103),"",VLOOKUP(U103,LU_Com!$A$99:$D$102,LangNum,FALSE))</f>
        <v/>
      </c>
      <c r="W103" s="2"/>
      <c r="X103" s="11" t="str">
        <f>IF(ISBLANK(W103),"",VLOOKUP(W103,LU_Com!$A$107:$D$110,LangNum,FALSE))</f>
        <v/>
      </c>
      <c r="Y103" s="2"/>
      <c r="Z103" s="11" t="str">
        <f>IF(ISBLANK(Y103),"",VLOOKUP(Y103,LU_Com!$A$115:$D$118,LangNum,FALSE))</f>
        <v/>
      </c>
      <c r="AA103" s="2"/>
      <c r="AB103" s="11" t="str">
        <f>IF(ISBLANK(AA103),"",VLOOKUP(AA103,LU_Com!$A$123:$D$126,LangNum,FALSE))</f>
        <v/>
      </c>
      <c r="AE103" s="1" t="s">
        <v>2223</v>
      </c>
      <c r="AF103" s="6" t="str">
        <f t="shared" si="14"/>
        <v/>
      </c>
      <c r="AG103" s="9" t="str">
        <f t="shared" si="15"/>
        <v/>
      </c>
      <c r="AH103" s="9" t="str">
        <f t="shared" si="16"/>
        <v/>
      </c>
      <c r="AI103" s="9" t="str">
        <f t="shared" si="17"/>
        <v/>
      </c>
      <c r="AJ103" s="9" t="str">
        <f t="shared" si="18"/>
        <v/>
      </c>
      <c r="AK103" s="9" t="str">
        <f t="shared" si="19"/>
        <v/>
      </c>
      <c r="AL103" s="9" t="str">
        <f t="shared" si="20"/>
        <v/>
      </c>
      <c r="AM103" s="9" t="str">
        <f t="shared" si="21"/>
        <v/>
      </c>
      <c r="AN103" s="9" t="str">
        <f t="shared" si="22"/>
        <v/>
      </c>
      <c r="AO103" s="9" t="str">
        <f t="shared" si="23"/>
        <v/>
      </c>
      <c r="AP103" s="9" t="str">
        <f t="shared" si="24"/>
        <v/>
      </c>
      <c r="AQ103" s="9" t="str">
        <f t="shared" si="25"/>
        <v/>
      </c>
      <c r="AR103" s="9" t="str">
        <f t="shared" si="26"/>
        <v/>
      </c>
      <c r="AS103" s="1" t="str">
        <f t="shared" si="27"/>
        <v/>
      </c>
    </row>
    <row r="104" spans="1:45">
      <c r="A104" s="6" t="s">
        <v>362</v>
      </c>
      <c r="B104" s="7"/>
      <c r="C104" s="19"/>
      <c r="D104" s="11" t="str">
        <f>IF(ISBLANK(C104),"",VLOOKUP(C104,LU_Com!$A$22:$D$31,LangNum,FALSE))</f>
        <v/>
      </c>
      <c r="E104" s="2"/>
      <c r="F104" s="11" t="str">
        <f>IF(ISBLANK(E104),"",VLOOKUP(E104,LU_Com!$A$37:$D$40,LangNum,FALSE))</f>
        <v/>
      </c>
      <c r="G104" s="2"/>
      <c r="H104" s="11" t="str">
        <f>IF(ISBLANK(G104),"",VLOOKUP(G104,LU_Com!$A$44:$D$47,LangNum,FALSE))</f>
        <v/>
      </c>
      <c r="I104" s="2"/>
      <c r="J104" s="11" t="str">
        <f>IF(ISBLANK(I104),"",VLOOKUP(I104,LU_Com!$A$51:$D$54,LangNum,FALSE))</f>
        <v/>
      </c>
      <c r="K104" s="2"/>
      <c r="L104" s="11" t="str">
        <f>IF(ISBLANK(K104),"",VLOOKUP(K104,LU_Com!$A$59:$D$62,LangNum,FALSE))</f>
        <v/>
      </c>
      <c r="M104" s="2"/>
      <c r="N104" s="11" t="str">
        <f>IF(ISBLANK(M104),"",VLOOKUP(M104,LU_Com!$A$67:$D$70,LangNum,FALSE))</f>
        <v/>
      </c>
      <c r="O104" s="2"/>
      <c r="P104" s="11" t="str">
        <f>IF(ISBLANK(O104),"",VLOOKUP(O104,LU_Com!$A$75:$D$78,LangNum,FALSE))</f>
        <v/>
      </c>
      <c r="Q104" s="2"/>
      <c r="R104" s="11" t="str">
        <f>IF(ISBLANK(Q104),"",VLOOKUP(Q104,LU_Com!$A$83:$D$86,LangNum,FALSE))</f>
        <v/>
      </c>
      <c r="S104" s="2"/>
      <c r="T104" s="11" t="str">
        <f>IF(ISBLANK(S104),"",VLOOKUP(S104,LU_Com!$A$91:$D$94,LangNum,FALSE))</f>
        <v/>
      </c>
      <c r="U104" s="2"/>
      <c r="V104" s="11" t="str">
        <f>IF(ISBLANK(U104),"",VLOOKUP(U104,LU_Com!$A$99:$D$102,LangNum,FALSE))</f>
        <v/>
      </c>
      <c r="W104" s="2"/>
      <c r="X104" s="11" t="str">
        <f>IF(ISBLANK(W104),"",VLOOKUP(W104,LU_Com!$A$107:$D$110,LangNum,FALSE))</f>
        <v/>
      </c>
      <c r="Y104" s="2"/>
      <c r="Z104" s="11" t="str">
        <f>IF(ISBLANK(Y104),"",VLOOKUP(Y104,LU_Com!$A$115:$D$118,LangNum,FALSE))</f>
        <v/>
      </c>
      <c r="AA104" s="2"/>
      <c r="AB104" s="11" t="str">
        <f>IF(ISBLANK(AA104),"",VLOOKUP(AA104,LU_Com!$A$123:$D$126,LangNum,FALSE))</f>
        <v/>
      </c>
      <c r="AE104" s="1" t="s">
        <v>2223</v>
      </c>
      <c r="AF104" s="6" t="str">
        <f t="shared" si="14"/>
        <v/>
      </c>
      <c r="AG104" s="9" t="str">
        <f t="shared" si="15"/>
        <v/>
      </c>
      <c r="AH104" s="9" t="str">
        <f t="shared" si="16"/>
        <v/>
      </c>
      <c r="AI104" s="9" t="str">
        <f t="shared" si="17"/>
        <v/>
      </c>
      <c r="AJ104" s="9" t="str">
        <f t="shared" si="18"/>
        <v/>
      </c>
      <c r="AK104" s="9" t="str">
        <f t="shared" si="19"/>
        <v/>
      </c>
      <c r="AL104" s="9" t="str">
        <f t="shared" si="20"/>
        <v/>
      </c>
      <c r="AM104" s="9" t="str">
        <f t="shared" si="21"/>
        <v/>
      </c>
      <c r="AN104" s="9" t="str">
        <f t="shared" si="22"/>
        <v/>
      </c>
      <c r="AO104" s="9" t="str">
        <f t="shared" si="23"/>
        <v/>
      </c>
      <c r="AP104" s="9" t="str">
        <f t="shared" si="24"/>
        <v/>
      </c>
      <c r="AQ104" s="9" t="str">
        <f t="shared" si="25"/>
        <v/>
      </c>
      <c r="AR104" s="9" t="str">
        <f t="shared" si="26"/>
        <v/>
      </c>
      <c r="AS104" s="1" t="str">
        <f t="shared" si="27"/>
        <v/>
      </c>
    </row>
    <row r="105" spans="1:45">
      <c r="A105" s="6" t="s">
        <v>363</v>
      </c>
      <c r="B105" s="7"/>
      <c r="C105" s="19"/>
      <c r="D105" s="11" t="str">
        <f>IF(ISBLANK(C105),"",VLOOKUP(C105,LU_Com!$A$22:$D$31,LangNum,FALSE))</f>
        <v/>
      </c>
      <c r="E105" s="2"/>
      <c r="F105" s="11" t="str">
        <f>IF(ISBLANK(E105),"",VLOOKUP(E105,LU_Com!$A$37:$D$40,LangNum,FALSE))</f>
        <v/>
      </c>
      <c r="G105" s="2"/>
      <c r="H105" s="11" t="str">
        <f>IF(ISBLANK(G105),"",VLOOKUP(G105,LU_Com!$A$44:$D$47,LangNum,FALSE))</f>
        <v/>
      </c>
      <c r="I105" s="2"/>
      <c r="J105" s="11" t="str">
        <f>IF(ISBLANK(I105),"",VLOOKUP(I105,LU_Com!$A$51:$D$54,LangNum,FALSE))</f>
        <v/>
      </c>
      <c r="K105" s="2"/>
      <c r="L105" s="11" t="str">
        <f>IF(ISBLANK(K105),"",VLOOKUP(K105,LU_Com!$A$59:$D$62,LangNum,FALSE))</f>
        <v/>
      </c>
      <c r="M105" s="2"/>
      <c r="N105" s="11" t="str">
        <f>IF(ISBLANK(M105),"",VLOOKUP(M105,LU_Com!$A$67:$D$70,LangNum,FALSE))</f>
        <v/>
      </c>
      <c r="O105" s="2"/>
      <c r="P105" s="11" t="str">
        <f>IF(ISBLANK(O105),"",VLOOKUP(O105,LU_Com!$A$75:$D$78,LangNum,FALSE))</f>
        <v/>
      </c>
      <c r="Q105" s="2"/>
      <c r="R105" s="11" t="str">
        <f>IF(ISBLANK(Q105),"",VLOOKUP(Q105,LU_Com!$A$83:$D$86,LangNum,FALSE))</f>
        <v/>
      </c>
      <c r="S105" s="2"/>
      <c r="T105" s="11" t="str">
        <f>IF(ISBLANK(S105),"",VLOOKUP(S105,LU_Com!$A$91:$D$94,LangNum,FALSE))</f>
        <v/>
      </c>
      <c r="U105" s="2"/>
      <c r="V105" s="11" t="str">
        <f>IF(ISBLANK(U105),"",VLOOKUP(U105,LU_Com!$A$99:$D$102,LangNum,FALSE))</f>
        <v/>
      </c>
      <c r="W105" s="2"/>
      <c r="X105" s="11" t="str">
        <f>IF(ISBLANK(W105),"",VLOOKUP(W105,LU_Com!$A$107:$D$110,LangNum,FALSE))</f>
        <v/>
      </c>
      <c r="Y105" s="2"/>
      <c r="Z105" s="11" t="str">
        <f>IF(ISBLANK(Y105),"",VLOOKUP(Y105,LU_Com!$A$115:$D$118,LangNum,FALSE))</f>
        <v/>
      </c>
      <c r="AA105" s="2"/>
      <c r="AB105" s="11" t="str">
        <f>IF(ISBLANK(AA105),"",VLOOKUP(AA105,LU_Com!$A$123:$D$126,LangNum,FALSE))</f>
        <v/>
      </c>
      <c r="AE105" s="1" t="s">
        <v>2223</v>
      </c>
      <c r="AF105" s="6" t="str">
        <f t="shared" si="14"/>
        <v/>
      </c>
      <c r="AG105" s="9" t="str">
        <f t="shared" si="15"/>
        <v/>
      </c>
      <c r="AH105" s="9" t="str">
        <f t="shared" si="16"/>
        <v/>
      </c>
      <c r="AI105" s="9" t="str">
        <f t="shared" si="17"/>
        <v/>
      </c>
      <c r="AJ105" s="9" t="str">
        <f t="shared" si="18"/>
        <v/>
      </c>
      <c r="AK105" s="9" t="str">
        <f t="shared" si="19"/>
        <v/>
      </c>
      <c r="AL105" s="9" t="str">
        <f t="shared" si="20"/>
        <v/>
      </c>
      <c r="AM105" s="9" t="str">
        <f t="shared" si="21"/>
        <v/>
      </c>
      <c r="AN105" s="9" t="str">
        <f t="shared" si="22"/>
        <v/>
      </c>
      <c r="AO105" s="9" t="str">
        <f t="shared" si="23"/>
        <v/>
      </c>
      <c r="AP105" s="9" t="str">
        <f t="shared" si="24"/>
        <v/>
      </c>
      <c r="AQ105" s="9" t="str">
        <f t="shared" si="25"/>
        <v/>
      </c>
      <c r="AR105" s="9" t="str">
        <f t="shared" si="26"/>
        <v/>
      </c>
      <c r="AS105" s="1" t="str">
        <f t="shared" si="27"/>
        <v/>
      </c>
    </row>
    <row r="106" spans="1:45">
      <c r="A106" s="6" t="s">
        <v>364</v>
      </c>
      <c r="B106" s="7"/>
      <c r="C106" s="19"/>
      <c r="D106" s="11" t="str">
        <f>IF(ISBLANK(C106),"",VLOOKUP(C106,LU_Com!$A$22:$D$31,LangNum,FALSE))</f>
        <v/>
      </c>
      <c r="E106" s="2"/>
      <c r="F106" s="11" t="str">
        <f>IF(ISBLANK(E106),"",VLOOKUP(E106,LU_Com!$A$37:$D$40,LangNum,FALSE))</f>
        <v/>
      </c>
      <c r="G106" s="2"/>
      <c r="H106" s="11" t="str">
        <f>IF(ISBLANK(G106),"",VLOOKUP(G106,LU_Com!$A$44:$D$47,LangNum,FALSE))</f>
        <v/>
      </c>
      <c r="I106" s="2"/>
      <c r="J106" s="11" t="str">
        <f>IF(ISBLANK(I106),"",VLOOKUP(I106,LU_Com!$A$51:$D$54,LangNum,FALSE))</f>
        <v/>
      </c>
      <c r="K106" s="2"/>
      <c r="L106" s="11" t="str">
        <f>IF(ISBLANK(K106),"",VLOOKUP(K106,LU_Com!$A$59:$D$62,LangNum,FALSE))</f>
        <v/>
      </c>
      <c r="M106" s="2"/>
      <c r="N106" s="11" t="str">
        <f>IF(ISBLANK(M106),"",VLOOKUP(M106,LU_Com!$A$67:$D$70,LangNum,FALSE))</f>
        <v/>
      </c>
      <c r="O106" s="2"/>
      <c r="P106" s="11" t="str">
        <f>IF(ISBLANK(O106),"",VLOOKUP(O106,LU_Com!$A$75:$D$78,LangNum,FALSE))</f>
        <v/>
      </c>
      <c r="Q106" s="2"/>
      <c r="R106" s="11" t="str">
        <f>IF(ISBLANK(Q106),"",VLOOKUP(Q106,LU_Com!$A$83:$D$86,LangNum,FALSE))</f>
        <v/>
      </c>
      <c r="S106" s="2"/>
      <c r="T106" s="11" t="str">
        <f>IF(ISBLANK(S106),"",VLOOKUP(S106,LU_Com!$A$91:$D$94,LangNum,FALSE))</f>
        <v/>
      </c>
      <c r="U106" s="2"/>
      <c r="V106" s="11" t="str">
        <f>IF(ISBLANK(U106),"",VLOOKUP(U106,LU_Com!$A$99:$D$102,LangNum,FALSE))</f>
        <v/>
      </c>
      <c r="W106" s="2"/>
      <c r="X106" s="11" t="str">
        <f>IF(ISBLANK(W106),"",VLOOKUP(W106,LU_Com!$A$107:$D$110,LangNum,FALSE))</f>
        <v/>
      </c>
      <c r="Y106" s="2"/>
      <c r="Z106" s="11" t="str">
        <f>IF(ISBLANK(Y106),"",VLOOKUP(Y106,LU_Com!$A$115:$D$118,LangNum,FALSE))</f>
        <v/>
      </c>
      <c r="AA106" s="2"/>
      <c r="AB106" s="11" t="str">
        <f>IF(ISBLANK(AA106),"",VLOOKUP(AA106,LU_Com!$A$123:$D$126,LangNum,FALSE))</f>
        <v/>
      </c>
      <c r="AE106" s="1" t="s">
        <v>2223</v>
      </c>
      <c r="AF106" s="6" t="str">
        <f t="shared" si="14"/>
        <v/>
      </c>
      <c r="AG106" s="9" t="str">
        <f t="shared" si="15"/>
        <v/>
      </c>
      <c r="AH106" s="9" t="str">
        <f t="shared" si="16"/>
        <v/>
      </c>
      <c r="AI106" s="9" t="str">
        <f t="shared" si="17"/>
        <v/>
      </c>
      <c r="AJ106" s="9" t="str">
        <f t="shared" si="18"/>
        <v/>
      </c>
      <c r="AK106" s="9" t="str">
        <f t="shared" si="19"/>
        <v/>
      </c>
      <c r="AL106" s="9" t="str">
        <f t="shared" si="20"/>
        <v/>
      </c>
      <c r="AM106" s="9" t="str">
        <f t="shared" si="21"/>
        <v/>
      </c>
      <c r="AN106" s="9" t="str">
        <f t="shared" si="22"/>
        <v/>
      </c>
      <c r="AO106" s="9" t="str">
        <f t="shared" si="23"/>
        <v/>
      </c>
      <c r="AP106" s="9" t="str">
        <f t="shared" si="24"/>
        <v/>
      </c>
      <c r="AQ106" s="9" t="str">
        <f t="shared" si="25"/>
        <v/>
      </c>
      <c r="AR106" s="9" t="str">
        <f t="shared" si="26"/>
        <v/>
      </c>
      <c r="AS106" s="1" t="str">
        <f t="shared" si="27"/>
        <v/>
      </c>
    </row>
    <row r="107" spans="1:45">
      <c r="A107" s="6" t="s">
        <v>365</v>
      </c>
      <c r="B107" s="7"/>
      <c r="C107" s="19"/>
      <c r="D107" s="11" t="str">
        <f>IF(ISBLANK(C107),"",VLOOKUP(C107,LU_Com!$A$22:$D$31,LangNum,FALSE))</f>
        <v/>
      </c>
      <c r="E107" s="2"/>
      <c r="F107" s="11" t="str">
        <f>IF(ISBLANK(E107),"",VLOOKUP(E107,LU_Com!$A$37:$D$40,LangNum,FALSE))</f>
        <v/>
      </c>
      <c r="G107" s="2"/>
      <c r="H107" s="11" t="str">
        <f>IF(ISBLANK(G107),"",VLOOKUP(G107,LU_Com!$A$44:$D$47,LangNum,FALSE))</f>
        <v/>
      </c>
      <c r="I107" s="2"/>
      <c r="J107" s="11" t="str">
        <f>IF(ISBLANK(I107),"",VLOOKUP(I107,LU_Com!$A$51:$D$54,LangNum,FALSE))</f>
        <v/>
      </c>
      <c r="K107" s="2"/>
      <c r="L107" s="11" t="str">
        <f>IF(ISBLANK(K107),"",VLOOKUP(K107,LU_Com!$A$59:$D$62,LangNum,FALSE))</f>
        <v/>
      </c>
      <c r="M107" s="2"/>
      <c r="N107" s="11" t="str">
        <f>IF(ISBLANK(M107),"",VLOOKUP(M107,LU_Com!$A$67:$D$70,LangNum,FALSE))</f>
        <v/>
      </c>
      <c r="O107" s="2"/>
      <c r="P107" s="11" t="str">
        <f>IF(ISBLANK(O107),"",VLOOKUP(O107,LU_Com!$A$75:$D$78,LangNum,FALSE))</f>
        <v/>
      </c>
      <c r="Q107" s="2"/>
      <c r="R107" s="11" t="str">
        <f>IF(ISBLANK(Q107),"",VLOOKUP(Q107,LU_Com!$A$83:$D$86,LangNum,FALSE))</f>
        <v/>
      </c>
      <c r="S107" s="2"/>
      <c r="T107" s="11" t="str">
        <f>IF(ISBLANK(S107),"",VLOOKUP(S107,LU_Com!$A$91:$D$94,LangNum,FALSE))</f>
        <v/>
      </c>
      <c r="U107" s="2"/>
      <c r="V107" s="11" t="str">
        <f>IF(ISBLANK(U107),"",VLOOKUP(U107,LU_Com!$A$99:$D$102,LangNum,FALSE))</f>
        <v/>
      </c>
      <c r="W107" s="2"/>
      <c r="X107" s="11" t="str">
        <f>IF(ISBLANK(W107),"",VLOOKUP(W107,LU_Com!$A$107:$D$110,LangNum,FALSE))</f>
        <v/>
      </c>
      <c r="Y107" s="2"/>
      <c r="Z107" s="11" t="str">
        <f>IF(ISBLANK(Y107),"",VLOOKUP(Y107,LU_Com!$A$115:$D$118,LangNum,FALSE))</f>
        <v/>
      </c>
      <c r="AA107" s="2"/>
      <c r="AB107" s="11" t="str">
        <f>IF(ISBLANK(AA107),"",VLOOKUP(AA107,LU_Com!$A$123:$D$126,LangNum,FALSE))</f>
        <v/>
      </c>
      <c r="AE107" s="1" t="s">
        <v>2223</v>
      </c>
      <c r="AF107" s="6" t="str">
        <f t="shared" si="14"/>
        <v/>
      </c>
      <c r="AG107" s="9" t="str">
        <f t="shared" si="15"/>
        <v/>
      </c>
      <c r="AH107" s="9" t="str">
        <f t="shared" si="16"/>
        <v/>
      </c>
      <c r="AI107" s="9" t="str">
        <f t="shared" si="17"/>
        <v/>
      </c>
      <c r="AJ107" s="9" t="str">
        <f t="shared" si="18"/>
        <v/>
      </c>
      <c r="AK107" s="9" t="str">
        <f t="shared" si="19"/>
        <v/>
      </c>
      <c r="AL107" s="9" t="str">
        <f t="shared" si="20"/>
        <v/>
      </c>
      <c r="AM107" s="9" t="str">
        <f t="shared" si="21"/>
        <v/>
      </c>
      <c r="AN107" s="9" t="str">
        <f t="shared" si="22"/>
        <v/>
      </c>
      <c r="AO107" s="9" t="str">
        <f t="shared" si="23"/>
        <v/>
      </c>
      <c r="AP107" s="9" t="str">
        <f t="shared" si="24"/>
        <v/>
      </c>
      <c r="AQ107" s="9" t="str">
        <f t="shared" si="25"/>
        <v/>
      </c>
      <c r="AR107" s="9" t="str">
        <f t="shared" si="26"/>
        <v/>
      </c>
      <c r="AS107" s="1" t="str">
        <f t="shared" si="27"/>
        <v/>
      </c>
    </row>
    <row r="108" spans="1:45">
      <c r="A108" s="6" t="s">
        <v>366</v>
      </c>
      <c r="B108" s="7"/>
      <c r="C108" s="19"/>
      <c r="D108" s="11" t="str">
        <f>IF(ISBLANK(C108),"",VLOOKUP(C108,LU_Com!$A$22:$D$31,LangNum,FALSE))</f>
        <v/>
      </c>
      <c r="E108" s="2"/>
      <c r="F108" s="11" t="str">
        <f>IF(ISBLANK(E108),"",VLOOKUP(E108,LU_Com!$A$37:$D$40,LangNum,FALSE))</f>
        <v/>
      </c>
      <c r="G108" s="2"/>
      <c r="H108" s="11" t="str">
        <f>IF(ISBLANK(G108),"",VLOOKUP(G108,LU_Com!$A$44:$D$47,LangNum,FALSE))</f>
        <v/>
      </c>
      <c r="I108" s="2"/>
      <c r="J108" s="11" t="str">
        <f>IF(ISBLANK(I108),"",VLOOKUP(I108,LU_Com!$A$51:$D$54,LangNum,FALSE))</f>
        <v/>
      </c>
      <c r="K108" s="2"/>
      <c r="L108" s="11" t="str">
        <f>IF(ISBLANK(K108),"",VLOOKUP(K108,LU_Com!$A$59:$D$62,LangNum,FALSE))</f>
        <v/>
      </c>
      <c r="M108" s="2"/>
      <c r="N108" s="11" t="str">
        <f>IF(ISBLANK(M108),"",VLOOKUP(M108,LU_Com!$A$67:$D$70,LangNum,FALSE))</f>
        <v/>
      </c>
      <c r="O108" s="2"/>
      <c r="P108" s="11" t="str">
        <f>IF(ISBLANK(O108),"",VLOOKUP(O108,LU_Com!$A$75:$D$78,LangNum,FALSE))</f>
        <v/>
      </c>
      <c r="Q108" s="2"/>
      <c r="R108" s="11" t="str">
        <f>IF(ISBLANK(Q108),"",VLOOKUP(Q108,LU_Com!$A$83:$D$86,LangNum,FALSE))</f>
        <v/>
      </c>
      <c r="S108" s="2"/>
      <c r="T108" s="11" t="str">
        <f>IF(ISBLANK(S108),"",VLOOKUP(S108,LU_Com!$A$91:$D$94,LangNum,FALSE))</f>
        <v/>
      </c>
      <c r="U108" s="2"/>
      <c r="V108" s="11" t="str">
        <f>IF(ISBLANK(U108),"",VLOOKUP(U108,LU_Com!$A$99:$D$102,LangNum,FALSE))</f>
        <v/>
      </c>
      <c r="W108" s="2"/>
      <c r="X108" s="11" t="str">
        <f>IF(ISBLANK(W108),"",VLOOKUP(W108,LU_Com!$A$107:$D$110,LangNum,FALSE))</f>
        <v/>
      </c>
      <c r="Y108" s="2"/>
      <c r="Z108" s="11" t="str">
        <f>IF(ISBLANK(Y108),"",VLOOKUP(Y108,LU_Com!$A$115:$D$118,LangNum,FALSE))</f>
        <v/>
      </c>
      <c r="AA108" s="2"/>
      <c r="AB108" s="11" t="str">
        <f>IF(ISBLANK(AA108),"",VLOOKUP(AA108,LU_Com!$A$123:$D$126,LangNum,FALSE))</f>
        <v/>
      </c>
      <c r="AE108" s="1" t="s">
        <v>2223</v>
      </c>
      <c r="AF108" s="6" t="str">
        <f t="shared" si="14"/>
        <v/>
      </c>
      <c r="AG108" s="9" t="str">
        <f t="shared" si="15"/>
        <v/>
      </c>
      <c r="AH108" s="9" t="str">
        <f t="shared" si="16"/>
        <v/>
      </c>
      <c r="AI108" s="9" t="str">
        <f t="shared" si="17"/>
        <v/>
      </c>
      <c r="AJ108" s="9" t="str">
        <f t="shared" si="18"/>
        <v/>
      </c>
      <c r="AK108" s="9" t="str">
        <f t="shared" si="19"/>
        <v/>
      </c>
      <c r="AL108" s="9" t="str">
        <f t="shared" si="20"/>
        <v/>
      </c>
      <c r="AM108" s="9" t="str">
        <f t="shared" si="21"/>
        <v/>
      </c>
      <c r="AN108" s="9" t="str">
        <f t="shared" si="22"/>
        <v/>
      </c>
      <c r="AO108" s="9" t="str">
        <f t="shared" si="23"/>
        <v/>
      </c>
      <c r="AP108" s="9" t="str">
        <f t="shared" si="24"/>
        <v/>
      </c>
      <c r="AQ108" s="9" t="str">
        <f t="shared" si="25"/>
        <v/>
      </c>
      <c r="AR108" s="9" t="str">
        <f t="shared" si="26"/>
        <v/>
      </c>
      <c r="AS108" s="1" t="str">
        <f t="shared" si="27"/>
        <v/>
      </c>
    </row>
    <row r="109" spans="1:45">
      <c r="A109" s="6" t="s">
        <v>367</v>
      </c>
      <c r="B109" s="7"/>
      <c r="C109" s="19"/>
      <c r="D109" s="11" t="str">
        <f>IF(ISBLANK(C109),"",VLOOKUP(C109,LU_Com!$A$22:$D$31,LangNum,FALSE))</f>
        <v/>
      </c>
      <c r="E109" s="2"/>
      <c r="F109" s="11" t="str">
        <f>IF(ISBLANK(E109),"",VLOOKUP(E109,LU_Com!$A$37:$D$40,LangNum,FALSE))</f>
        <v/>
      </c>
      <c r="G109" s="2"/>
      <c r="H109" s="11" t="str">
        <f>IF(ISBLANK(G109),"",VLOOKUP(G109,LU_Com!$A$44:$D$47,LangNum,FALSE))</f>
        <v/>
      </c>
      <c r="I109" s="2"/>
      <c r="J109" s="11" t="str">
        <f>IF(ISBLANK(I109),"",VLOOKUP(I109,LU_Com!$A$51:$D$54,LangNum,FALSE))</f>
        <v/>
      </c>
      <c r="K109" s="2"/>
      <c r="L109" s="11" t="str">
        <f>IF(ISBLANK(K109),"",VLOOKUP(K109,LU_Com!$A$59:$D$62,LangNum,FALSE))</f>
        <v/>
      </c>
      <c r="M109" s="2"/>
      <c r="N109" s="11" t="str">
        <f>IF(ISBLANK(M109),"",VLOOKUP(M109,LU_Com!$A$67:$D$70,LangNum,FALSE))</f>
        <v/>
      </c>
      <c r="O109" s="2"/>
      <c r="P109" s="11" t="str">
        <f>IF(ISBLANK(O109),"",VLOOKUP(O109,LU_Com!$A$75:$D$78,LangNum,FALSE))</f>
        <v/>
      </c>
      <c r="Q109" s="2"/>
      <c r="R109" s="11" t="str">
        <f>IF(ISBLANK(Q109),"",VLOOKUP(Q109,LU_Com!$A$83:$D$86,LangNum,FALSE))</f>
        <v/>
      </c>
      <c r="S109" s="2"/>
      <c r="T109" s="11" t="str">
        <f>IF(ISBLANK(S109),"",VLOOKUP(S109,LU_Com!$A$91:$D$94,LangNum,FALSE))</f>
        <v/>
      </c>
      <c r="U109" s="2"/>
      <c r="V109" s="11" t="str">
        <f>IF(ISBLANK(U109),"",VLOOKUP(U109,LU_Com!$A$99:$D$102,LangNum,FALSE))</f>
        <v/>
      </c>
      <c r="W109" s="2"/>
      <c r="X109" s="11" t="str">
        <f>IF(ISBLANK(W109),"",VLOOKUP(W109,LU_Com!$A$107:$D$110,LangNum,FALSE))</f>
        <v/>
      </c>
      <c r="Y109" s="2"/>
      <c r="Z109" s="11" t="str">
        <f>IF(ISBLANK(Y109),"",VLOOKUP(Y109,LU_Com!$A$115:$D$118,LangNum,FALSE))</f>
        <v/>
      </c>
      <c r="AA109" s="2"/>
      <c r="AB109" s="11" t="str">
        <f>IF(ISBLANK(AA109),"",VLOOKUP(AA109,LU_Com!$A$123:$D$126,LangNum,FALSE))</f>
        <v/>
      </c>
      <c r="AE109" s="1" t="s">
        <v>2223</v>
      </c>
      <c r="AF109" s="6" t="str">
        <f t="shared" si="14"/>
        <v/>
      </c>
      <c r="AG109" s="9" t="str">
        <f t="shared" si="15"/>
        <v/>
      </c>
      <c r="AH109" s="9" t="str">
        <f t="shared" si="16"/>
        <v/>
      </c>
      <c r="AI109" s="9" t="str">
        <f t="shared" si="17"/>
        <v/>
      </c>
      <c r="AJ109" s="9" t="str">
        <f t="shared" si="18"/>
        <v/>
      </c>
      <c r="AK109" s="9" t="str">
        <f t="shared" si="19"/>
        <v/>
      </c>
      <c r="AL109" s="9" t="str">
        <f t="shared" si="20"/>
        <v/>
      </c>
      <c r="AM109" s="9" t="str">
        <f t="shared" si="21"/>
        <v/>
      </c>
      <c r="AN109" s="9" t="str">
        <f t="shared" si="22"/>
        <v/>
      </c>
      <c r="AO109" s="9" t="str">
        <f t="shared" si="23"/>
        <v/>
      </c>
      <c r="AP109" s="9" t="str">
        <f t="shared" si="24"/>
        <v/>
      </c>
      <c r="AQ109" s="9" t="str">
        <f t="shared" si="25"/>
        <v/>
      </c>
      <c r="AR109" s="9" t="str">
        <f t="shared" si="26"/>
        <v/>
      </c>
      <c r="AS109" s="1" t="str">
        <f t="shared" si="27"/>
        <v/>
      </c>
    </row>
    <row r="110" spans="1:45">
      <c r="A110" s="6" t="s">
        <v>368</v>
      </c>
      <c r="B110" s="7"/>
      <c r="C110" s="19"/>
      <c r="D110" s="11" t="str">
        <f>IF(ISBLANK(C110),"",VLOOKUP(C110,LU_Com!$A$22:$D$31,LangNum,FALSE))</f>
        <v/>
      </c>
      <c r="E110" s="2"/>
      <c r="F110" s="11" t="str">
        <f>IF(ISBLANK(E110),"",VLOOKUP(E110,LU_Com!$A$37:$D$40,LangNum,FALSE))</f>
        <v/>
      </c>
      <c r="G110" s="2"/>
      <c r="H110" s="11" t="str">
        <f>IF(ISBLANK(G110),"",VLOOKUP(G110,LU_Com!$A$44:$D$47,LangNum,FALSE))</f>
        <v/>
      </c>
      <c r="I110" s="2"/>
      <c r="J110" s="11" t="str">
        <f>IF(ISBLANK(I110),"",VLOOKUP(I110,LU_Com!$A$51:$D$54,LangNum,FALSE))</f>
        <v/>
      </c>
      <c r="K110" s="2"/>
      <c r="L110" s="11" t="str">
        <f>IF(ISBLANK(K110),"",VLOOKUP(K110,LU_Com!$A$59:$D$62,LangNum,FALSE))</f>
        <v/>
      </c>
      <c r="M110" s="2"/>
      <c r="N110" s="11" t="str">
        <f>IF(ISBLANK(M110),"",VLOOKUP(M110,LU_Com!$A$67:$D$70,LangNum,FALSE))</f>
        <v/>
      </c>
      <c r="O110" s="2"/>
      <c r="P110" s="11" t="str">
        <f>IF(ISBLANK(O110),"",VLOOKUP(O110,LU_Com!$A$75:$D$78,LangNum,FALSE))</f>
        <v/>
      </c>
      <c r="Q110" s="2"/>
      <c r="R110" s="11" t="str">
        <f>IF(ISBLANK(Q110),"",VLOOKUP(Q110,LU_Com!$A$83:$D$86,LangNum,FALSE))</f>
        <v/>
      </c>
      <c r="S110" s="2"/>
      <c r="T110" s="11" t="str">
        <f>IF(ISBLANK(S110),"",VLOOKUP(S110,LU_Com!$A$91:$D$94,LangNum,FALSE))</f>
        <v/>
      </c>
      <c r="U110" s="2"/>
      <c r="V110" s="11" t="str">
        <f>IF(ISBLANK(U110),"",VLOOKUP(U110,LU_Com!$A$99:$D$102,LangNum,FALSE))</f>
        <v/>
      </c>
      <c r="W110" s="2"/>
      <c r="X110" s="11" t="str">
        <f>IF(ISBLANK(W110),"",VLOOKUP(W110,LU_Com!$A$107:$D$110,LangNum,FALSE))</f>
        <v/>
      </c>
      <c r="Y110" s="2"/>
      <c r="Z110" s="11" t="str">
        <f>IF(ISBLANK(Y110),"",VLOOKUP(Y110,LU_Com!$A$115:$D$118,LangNum,FALSE))</f>
        <v/>
      </c>
      <c r="AA110" s="2"/>
      <c r="AB110" s="11" t="str">
        <f>IF(ISBLANK(AA110),"",VLOOKUP(AA110,LU_Com!$A$123:$D$126,LangNum,FALSE))</f>
        <v/>
      </c>
      <c r="AE110" s="1" t="s">
        <v>2223</v>
      </c>
      <c r="AF110" s="6" t="str">
        <f t="shared" si="14"/>
        <v/>
      </c>
      <c r="AG110" s="9" t="str">
        <f t="shared" si="15"/>
        <v/>
      </c>
      <c r="AH110" s="9" t="str">
        <f t="shared" si="16"/>
        <v/>
      </c>
      <c r="AI110" s="9" t="str">
        <f t="shared" si="17"/>
        <v/>
      </c>
      <c r="AJ110" s="9" t="str">
        <f t="shared" si="18"/>
        <v/>
      </c>
      <c r="AK110" s="9" t="str">
        <f t="shared" si="19"/>
        <v/>
      </c>
      <c r="AL110" s="9" t="str">
        <f t="shared" si="20"/>
        <v/>
      </c>
      <c r="AM110" s="9" t="str">
        <f t="shared" si="21"/>
        <v/>
      </c>
      <c r="AN110" s="9" t="str">
        <f t="shared" si="22"/>
        <v/>
      </c>
      <c r="AO110" s="9" t="str">
        <f t="shared" si="23"/>
        <v/>
      </c>
      <c r="AP110" s="9" t="str">
        <f t="shared" si="24"/>
        <v/>
      </c>
      <c r="AQ110" s="9" t="str">
        <f t="shared" si="25"/>
        <v/>
      </c>
      <c r="AR110" s="9" t="str">
        <f t="shared" si="26"/>
        <v/>
      </c>
      <c r="AS110" s="1" t="str">
        <f t="shared" si="27"/>
        <v/>
      </c>
    </row>
    <row r="111" spans="1:45">
      <c r="A111" s="6" t="s">
        <v>369</v>
      </c>
      <c r="B111" s="7"/>
      <c r="C111" s="19"/>
      <c r="D111" s="11" t="str">
        <f>IF(ISBLANK(C111),"",VLOOKUP(C111,LU_Com!$A$22:$D$31,LangNum,FALSE))</f>
        <v/>
      </c>
      <c r="E111" s="2"/>
      <c r="F111" s="11" t="str">
        <f>IF(ISBLANK(E111),"",VLOOKUP(E111,LU_Com!$A$37:$D$40,LangNum,FALSE))</f>
        <v/>
      </c>
      <c r="G111" s="2"/>
      <c r="H111" s="11" t="str">
        <f>IF(ISBLANK(G111),"",VLOOKUP(G111,LU_Com!$A$44:$D$47,LangNum,FALSE))</f>
        <v/>
      </c>
      <c r="I111" s="2"/>
      <c r="J111" s="11" t="str">
        <f>IF(ISBLANK(I111),"",VLOOKUP(I111,LU_Com!$A$51:$D$54,LangNum,FALSE))</f>
        <v/>
      </c>
      <c r="K111" s="2"/>
      <c r="L111" s="11" t="str">
        <f>IF(ISBLANK(K111),"",VLOOKUP(K111,LU_Com!$A$59:$D$62,LangNum,FALSE))</f>
        <v/>
      </c>
      <c r="M111" s="2"/>
      <c r="N111" s="11" t="str">
        <f>IF(ISBLANK(M111),"",VLOOKUP(M111,LU_Com!$A$67:$D$70,LangNum,FALSE))</f>
        <v/>
      </c>
      <c r="O111" s="2"/>
      <c r="P111" s="11" t="str">
        <f>IF(ISBLANK(O111),"",VLOOKUP(O111,LU_Com!$A$75:$D$78,LangNum,FALSE))</f>
        <v/>
      </c>
      <c r="Q111" s="2"/>
      <c r="R111" s="11" t="str">
        <f>IF(ISBLANK(Q111),"",VLOOKUP(Q111,LU_Com!$A$83:$D$86,LangNum,FALSE))</f>
        <v/>
      </c>
      <c r="S111" s="2"/>
      <c r="T111" s="11" t="str">
        <f>IF(ISBLANK(S111),"",VLOOKUP(S111,LU_Com!$A$91:$D$94,LangNum,FALSE))</f>
        <v/>
      </c>
      <c r="U111" s="2"/>
      <c r="V111" s="11" t="str">
        <f>IF(ISBLANK(U111),"",VLOOKUP(U111,LU_Com!$A$99:$D$102,LangNum,FALSE))</f>
        <v/>
      </c>
      <c r="W111" s="2"/>
      <c r="X111" s="11" t="str">
        <f>IF(ISBLANK(W111),"",VLOOKUP(W111,LU_Com!$A$107:$D$110,LangNum,FALSE))</f>
        <v/>
      </c>
      <c r="Y111" s="2"/>
      <c r="Z111" s="11" t="str">
        <f>IF(ISBLANK(Y111),"",VLOOKUP(Y111,LU_Com!$A$115:$D$118,LangNum,FALSE))</f>
        <v/>
      </c>
      <c r="AA111" s="2"/>
      <c r="AB111" s="11" t="str">
        <f>IF(ISBLANK(AA111),"",VLOOKUP(AA111,LU_Com!$A$123:$D$126,LangNum,FALSE))</f>
        <v/>
      </c>
      <c r="AE111" s="1" t="s">
        <v>2223</v>
      </c>
      <c r="AF111" s="6" t="str">
        <f t="shared" si="14"/>
        <v/>
      </c>
      <c r="AG111" s="9" t="str">
        <f t="shared" si="15"/>
        <v/>
      </c>
      <c r="AH111" s="9" t="str">
        <f t="shared" si="16"/>
        <v/>
      </c>
      <c r="AI111" s="9" t="str">
        <f t="shared" si="17"/>
        <v/>
      </c>
      <c r="AJ111" s="9" t="str">
        <f t="shared" si="18"/>
        <v/>
      </c>
      <c r="AK111" s="9" t="str">
        <f t="shared" si="19"/>
        <v/>
      </c>
      <c r="AL111" s="9" t="str">
        <f t="shared" si="20"/>
        <v/>
      </c>
      <c r="AM111" s="9" t="str">
        <f t="shared" si="21"/>
        <v/>
      </c>
      <c r="AN111" s="9" t="str">
        <f t="shared" si="22"/>
        <v/>
      </c>
      <c r="AO111" s="9" t="str">
        <f t="shared" si="23"/>
        <v/>
      </c>
      <c r="AP111" s="9" t="str">
        <f t="shared" si="24"/>
        <v/>
      </c>
      <c r="AQ111" s="9" t="str">
        <f t="shared" si="25"/>
        <v/>
      </c>
      <c r="AR111" s="9" t="str">
        <f t="shared" si="26"/>
        <v/>
      </c>
      <c r="AS111" s="1" t="str">
        <f t="shared" si="27"/>
        <v/>
      </c>
    </row>
    <row r="112" spans="1:45">
      <c r="A112" s="6" t="s">
        <v>370</v>
      </c>
      <c r="B112" s="7"/>
      <c r="C112" s="19"/>
      <c r="D112" s="11" t="str">
        <f>IF(ISBLANK(C112),"",VLOOKUP(C112,LU_Com!$A$22:$D$31,LangNum,FALSE))</f>
        <v/>
      </c>
      <c r="E112" s="2"/>
      <c r="F112" s="11" t="str">
        <f>IF(ISBLANK(E112),"",VLOOKUP(E112,LU_Com!$A$37:$D$40,LangNum,FALSE))</f>
        <v/>
      </c>
      <c r="G112" s="2"/>
      <c r="H112" s="11" t="str">
        <f>IF(ISBLANK(G112),"",VLOOKUP(G112,LU_Com!$A$44:$D$47,LangNum,FALSE))</f>
        <v/>
      </c>
      <c r="I112" s="2"/>
      <c r="J112" s="11" t="str">
        <f>IF(ISBLANK(I112),"",VLOOKUP(I112,LU_Com!$A$51:$D$54,LangNum,FALSE))</f>
        <v/>
      </c>
      <c r="K112" s="2"/>
      <c r="L112" s="11" t="str">
        <f>IF(ISBLANK(K112),"",VLOOKUP(K112,LU_Com!$A$59:$D$62,LangNum,FALSE))</f>
        <v/>
      </c>
      <c r="M112" s="2"/>
      <c r="N112" s="11" t="str">
        <f>IF(ISBLANK(M112),"",VLOOKUP(M112,LU_Com!$A$67:$D$70,LangNum,FALSE))</f>
        <v/>
      </c>
      <c r="O112" s="2"/>
      <c r="P112" s="11" t="str">
        <f>IF(ISBLANK(O112),"",VLOOKUP(O112,LU_Com!$A$75:$D$78,LangNum,FALSE))</f>
        <v/>
      </c>
      <c r="Q112" s="2"/>
      <c r="R112" s="11" t="str">
        <f>IF(ISBLANK(Q112),"",VLOOKUP(Q112,LU_Com!$A$83:$D$86,LangNum,FALSE))</f>
        <v/>
      </c>
      <c r="S112" s="2"/>
      <c r="T112" s="11" t="str">
        <f>IF(ISBLANK(S112),"",VLOOKUP(S112,LU_Com!$A$91:$D$94,LangNum,FALSE))</f>
        <v/>
      </c>
      <c r="U112" s="2"/>
      <c r="V112" s="11" t="str">
        <f>IF(ISBLANK(U112),"",VLOOKUP(U112,LU_Com!$A$99:$D$102,LangNum,FALSE))</f>
        <v/>
      </c>
      <c r="W112" s="2"/>
      <c r="X112" s="11" t="str">
        <f>IF(ISBLANK(W112),"",VLOOKUP(W112,LU_Com!$A$107:$D$110,LangNum,FALSE))</f>
        <v/>
      </c>
      <c r="Y112" s="2"/>
      <c r="Z112" s="11" t="str">
        <f>IF(ISBLANK(Y112),"",VLOOKUP(Y112,LU_Com!$A$115:$D$118,LangNum,FALSE))</f>
        <v/>
      </c>
      <c r="AA112" s="2"/>
      <c r="AB112" s="11" t="str">
        <f>IF(ISBLANK(AA112),"",VLOOKUP(AA112,LU_Com!$A$123:$D$126,LangNum,FALSE))</f>
        <v/>
      </c>
      <c r="AE112" s="1" t="s">
        <v>2223</v>
      </c>
      <c r="AF112" s="6" t="str">
        <f t="shared" si="14"/>
        <v/>
      </c>
      <c r="AG112" s="9" t="str">
        <f t="shared" si="15"/>
        <v/>
      </c>
      <c r="AH112" s="9" t="str">
        <f t="shared" si="16"/>
        <v/>
      </c>
      <c r="AI112" s="9" t="str">
        <f t="shared" si="17"/>
        <v/>
      </c>
      <c r="AJ112" s="9" t="str">
        <f t="shared" si="18"/>
        <v/>
      </c>
      <c r="AK112" s="9" t="str">
        <f t="shared" si="19"/>
        <v/>
      </c>
      <c r="AL112" s="9" t="str">
        <f t="shared" si="20"/>
        <v/>
      </c>
      <c r="AM112" s="9" t="str">
        <f t="shared" si="21"/>
        <v/>
      </c>
      <c r="AN112" s="9" t="str">
        <f t="shared" si="22"/>
        <v/>
      </c>
      <c r="AO112" s="9" t="str">
        <f t="shared" si="23"/>
        <v/>
      </c>
      <c r="AP112" s="9" t="str">
        <f t="shared" si="24"/>
        <v/>
      </c>
      <c r="AQ112" s="9" t="str">
        <f t="shared" si="25"/>
        <v/>
      </c>
      <c r="AR112" s="9" t="str">
        <f t="shared" si="26"/>
        <v/>
      </c>
      <c r="AS112" s="1" t="str">
        <f t="shared" si="27"/>
        <v/>
      </c>
    </row>
    <row r="113" spans="1:45">
      <c r="A113" s="6" t="s">
        <v>371</v>
      </c>
      <c r="B113" s="7"/>
      <c r="C113" s="19"/>
      <c r="D113" s="11" t="str">
        <f>IF(ISBLANK(C113),"",VLOOKUP(C113,LU_Com!$A$22:$D$31,LangNum,FALSE))</f>
        <v/>
      </c>
      <c r="E113" s="2"/>
      <c r="F113" s="11" t="str">
        <f>IF(ISBLANK(E113),"",VLOOKUP(E113,LU_Com!$A$37:$D$40,LangNum,FALSE))</f>
        <v/>
      </c>
      <c r="G113" s="2"/>
      <c r="H113" s="11" t="str">
        <f>IF(ISBLANK(G113),"",VLOOKUP(G113,LU_Com!$A$44:$D$47,LangNum,FALSE))</f>
        <v/>
      </c>
      <c r="I113" s="2"/>
      <c r="J113" s="11" t="str">
        <f>IF(ISBLANK(I113),"",VLOOKUP(I113,LU_Com!$A$51:$D$54,LangNum,FALSE))</f>
        <v/>
      </c>
      <c r="K113" s="2"/>
      <c r="L113" s="11" t="str">
        <f>IF(ISBLANK(K113),"",VLOOKUP(K113,LU_Com!$A$59:$D$62,LangNum,FALSE))</f>
        <v/>
      </c>
      <c r="M113" s="2"/>
      <c r="N113" s="11" t="str">
        <f>IF(ISBLANK(M113),"",VLOOKUP(M113,LU_Com!$A$67:$D$70,LangNum,FALSE))</f>
        <v/>
      </c>
      <c r="O113" s="2"/>
      <c r="P113" s="11" t="str">
        <f>IF(ISBLANK(O113),"",VLOOKUP(O113,LU_Com!$A$75:$D$78,LangNum,FALSE))</f>
        <v/>
      </c>
      <c r="Q113" s="2"/>
      <c r="R113" s="11" t="str">
        <f>IF(ISBLANK(Q113),"",VLOOKUP(Q113,LU_Com!$A$83:$D$86,LangNum,FALSE))</f>
        <v/>
      </c>
      <c r="S113" s="2"/>
      <c r="T113" s="11" t="str">
        <f>IF(ISBLANK(S113),"",VLOOKUP(S113,LU_Com!$A$91:$D$94,LangNum,FALSE))</f>
        <v/>
      </c>
      <c r="U113" s="2"/>
      <c r="V113" s="11" t="str">
        <f>IF(ISBLANK(U113),"",VLOOKUP(U113,LU_Com!$A$99:$D$102,LangNum,FALSE))</f>
        <v/>
      </c>
      <c r="W113" s="2"/>
      <c r="X113" s="11" t="str">
        <f>IF(ISBLANK(W113),"",VLOOKUP(W113,LU_Com!$A$107:$D$110,LangNum,FALSE))</f>
        <v/>
      </c>
      <c r="Y113" s="2"/>
      <c r="Z113" s="11" t="str">
        <f>IF(ISBLANK(Y113),"",VLOOKUP(Y113,LU_Com!$A$115:$D$118,LangNum,FALSE))</f>
        <v/>
      </c>
      <c r="AA113" s="2"/>
      <c r="AB113" s="11" t="str">
        <f>IF(ISBLANK(AA113),"",VLOOKUP(AA113,LU_Com!$A$123:$D$126,LangNum,FALSE))</f>
        <v/>
      </c>
      <c r="AE113" s="1" t="s">
        <v>2223</v>
      </c>
      <c r="AF113" s="6" t="str">
        <f t="shared" si="14"/>
        <v/>
      </c>
      <c r="AG113" s="9" t="str">
        <f t="shared" si="15"/>
        <v/>
      </c>
      <c r="AH113" s="9" t="str">
        <f t="shared" si="16"/>
        <v/>
      </c>
      <c r="AI113" s="9" t="str">
        <f t="shared" si="17"/>
        <v/>
      </c>
      <c r="AJ113" s="9" t="str">
        <f t="shared" si="18"/>
        <v/>
      </c>
      <c r="AK113" s="9" t="str">
        <f t="shared" si="19"/>
        <v/>
      </c>
      <c r="AL113" s="9" t="str">
        <f t="shared" si="20"/>
        <v/>
      </c>
      <c r="AM113" s="9" t="str">
        <f t="shared" si="21"/>
        <v/>
      </c>
      <c r="AN113" s="9" t="str">
        <f t="shared" si="22"/>
        <v/>
      </c>
      <c r="AO113" s="9" t="str">
        <f t="shared" si="23"/>
        <v/>
      </c>
      <c r="AP113" s="9" t="str">
        <f t="shared" si="24"/>
        <v/>
      </c>
      <c r="AQ113" s="9" t="str">
        <f t="shared" si="25"/>
        <v/>
      </c>
      <c r="AR113" s="9" t="str">
        <f t="shared" si="26"/>
        <v/>
      </c>
      <c r="AS113" s="1" t="str">
        <f t="shared" si="27"/>
        <v/>
      </c>
    </row>
    <row r="114" spans="1:45">
      <c r="A114" s="6" t="s">
        <v>372</v>
      </c>
      <c r="B114" s="7"/>
      <c r="C114" s="19"/>
      <c r="D114" s="11" t="str">
        <f>IF(ISBLANK(C114),"",VLOOKUP(C114,LU_Com!$A$22:$D$31,LangNum,FALSE))</f>
        <v/>
      </c>
      <c r="E114" s="2"/>
      <c r="F114" s="11" t="str">
        <f>IF(ISBLANK(E114),"",VLOOKUP(E114,LU_Com!$A$37:$D$40,LangNum,FALSE))</f>
        <v/>
      </c>
      <c r="G114" s="2"/>
      <c r="H114" s="11" t="str">
        <f>IF(ISBLANK(G114),"",VLOOKUP(G114,LU_Com!$A$44:$D$47,LangNum,FALSE))</f>
        <v/>
      </c>
      <c r="I114" s="2"/>
      <c r="J114" s="11" t="str">
        <f>IF(ISBLANK(I114),"",VLOOKUP(I114,LU_Com!$A$51:$D$54,LangNum,FALSE))</f>
        <v/>
      </c>
      <c r="K114" s="2"/>
      <c r="L114" s="11" t="str">
        <f>IF(ISBLANK(K114),"",VLOOKUP(K114,LU_Com!$A$59:$D$62,LangNum,FALSE))</f>
        <v/>
      </c>
      <c r="M114" s="2"/>
      <c r="N114" s="11" t="str">
        <f>IF(ISBLANK(M114),"",VLOOKUP(M114,LU_Com!$A$67:$D$70,LangNum,FALSE))</f>
        <v/>
      </c>
      <c r="O114" s="2"/>
      <c r="P114" s="11" t="str">
        <f>IF(ISBLANK(O114),"",VLOOKUP(O114,LU_Com!$A$75:$D$78,LangNum,FALSE))</f>
        <v/>
      </c>
      <c r="Q114" s="2"/>
      <c r="R114" s="11" t="str">
        <f>IF(ISBLANK(Q114),"",VLOOKUP(Q114,LU_Com!$A$83:$D$86,LangNum,FALSE))</f>
        <v/>
      </c>
      <c r="S114" s="2"/>
      <c r="T114" s="11" t="str">
        <f>IF(ISBLANK(S114),"",VLOOKUP(S114,LU_Com!$A$91:$D$94,LangNum,FALSE))</f>
        <v/>
      </c>
      <c r="U114" s="2"/>
      <c r="V114" s="11" t="str">
        <f>IF(ISBLANK(U114),"",VLOOKUP(U114,LU_Com!$A$99:$D$102,LangNum,FALSE))</f>
        <v/>
      </c>
      <c r="W114" s="2"/>
      <c r="X114" s="11" t="str">
        <f>IF(ISBLANK(W114),"",VLOOKUP(W114,LU_Com!$A$107:$D$110,LangNum,FALSE))</f>
        <v/>
      </c>
      <c r="Y114" s="2"/>
      <c r="Z114" s="11" t="str">
        <f>IF(ISBLANK(Y114),"",VLOOKUP(Y114,LU_Com!$A$115:$D$118,LangNum,FALSE))</f>
        <v/>
      </c>
      <c r="AA114" s="2"/>
      <c r="AB114" s="11" t="str">
        <f>IF(ISBLANK(AA114),"",VLOOKUP(AA114,LU_Com!$A$123:$D$126,LangNum,FALSE))</f>
        <v/>
      </c>
      <c r="AE114" s="1" t="s">
        <v>2223</v>
      </c>
      <c r="AF114" s="6" t="str">
        <f t="shared" si="14"/>
        <v/>
      </c>
      <c r="AG114" s="9" t="str">
        <f t="shared" si="15"/>
        <v/>
      </c>
      <c r="AH114" s="9" t="str">
        <f t="shared" si="16"/>
        <v/>
      </c>
      <c r="AI114" s="9" t="str">
        <f t="shared" si="17"/>
        <v/>
      </c>
      <c r="AJ114" s="9" t="str">
        <f t="shared" si="18"/>
        <v/>
      </c>
      <c r="AK114" s="9" t="str">
        <f t="shared" si="19"/>
        <v/>
      </c>
      <c r="AL114" s="9" t="str">
        <f t="shared" si="20"/>
        <v/>
      </c>
      <c r="AM114" s="9" t="str">
        <f t="shared" si="21"/>
        <v/>
      </c>
      <c r="AN114" s="9" t="str">
        <f t="shared" si="22"/>
        <v/>
      </c>
      <c r="AO114" s="9" t="str">
        <f t="shared" si="23"/>
        <v/>
      </c>
      <c r="AP114" s="9" t="str">
        <f t="shared" si="24"/>
        <v/>
      </c>
      <c r="AQ114" s="9" t="str">
        <f t="shared" si="25"/>
        <v/>
      </c>
      <c r="AR114" s="9" t="str">
        <f t="shared" si="26"/>
        <v/>
      </c>
      <c r="AS114" s="1" t="str">
        <f t="shared" si="27"/>
        <v/>
      </c>
    </row>
    <row r="115" spans="1:45">
      <c r="A115" s="6" t="s">
        <v>373</v>
      </c>
      <c r="B115" s="7"/>
      <c r="C115" s="19"/>
      <c r="D115" s="11" t="str">
        <f>IF(ISBLANK(C115),"",VLOOKUP(C115,LU_Com!$A$22:$D$31,LangNum,FALSE))</f>
        <v/>
      </c>
      <c r="E115" s="2"/>
      <c r="F115" s="11" t="str">
        <f>IF(ISBLANK(E115),"",VLOOKUP(E115,LU_Com!$A$37:$D$40,LangNum,FALSE))</f>
        <v/>
      </c>
      <c r="G115" s="2"/>
      <c r="H115" s="11" t="str">
        <f>IF(ISBLANK(G115),"",VLOOKUP(G115,LU_Com!$A$44:$D$47,LangNum,FALSE))</f>
        <v/>
      </c>
      <c r="I115" s="2"/>
      <c r="J115" s="11" t="str">
        <f>IF(ISBLANK(I115),"",VLOOKUP(I115,LU_Com!$A$51:$D$54,LangNum,FALSE))</f>
        <v/>
      </c>
      <c r="K115" s="2"/>
      <c r="L115" s="11" t="str">
        <f>IF(ISBLANK(K115),"",VLOOKUP(K115,LU_Com!$A$59:$D$62,LangNum,FALSE))</f>
        <v/>
      </c>
      <c r="M115" s="2"/>
      <c r="N115" s="11" t="str">
        <f>IF(ISBLANK(M115),"",VLOOKUP(M115,LU_Com!$A$67:$D$70,LangNum,FALSE))</f>
        <v/>
      </c>
      <c r="O115" s="2"/>
      <c r="P115" s="11" t="str">
        <f>IF(ISBLANK(O115),"",VLOOKUP(O115,LU_Com!$A$75:$D$78,LangNum,FALSE))</f>
        <v/>
      </c>
      <c r="Q115" s="2"/>
      <c r="R115" s="11" t="str">
        <f>IF(ISBLANK(Q115),"",VLOOKUP(Q115,LU_Com!$A$83:$D$86,LangNum,FALSE))</f>
        <v/>
      </c>
      <c r="S115" s="2"/>
      <c r="T115" s="11" t="str">
        <f>IF(ISBLANK(S115),"",VLOOKUP(S115,LU_Com!$A$91:$D$94,LangNum,FALSE))</f>
        <v/>
      </c>
      <c r="U115" s="2"/>
      <c r="V115" s="11" t="str">
        <f>IF(ISBLANK(U115),"",VLOOKUP(U115,LU_Com!$A$99:$D$102,LangNum,FALSE))</f>
        <v/>
      </c>
      <c r="W115" s="2"/>
      <c r="X115" s="11" t="str">
        <f>IF(ISBLANK(W115),"",VLOOKUP(W115,LU_Com!$A$107:$D$110,LangNum,FALSE))</f>
        <v/>
      </c>
      <c r="Y115" s="2"/>
      <c r="Z115" s="11" t="str">
        <f>IF(ISBLANK(Y115),"",VLOOKUP(Y115,LU_Com!$A$115:$D$118,LangNum,FALSE))</f>
        <v/>
      </c>
      <c r="AA115" s="2"/>
      <c r="AB115" s="11" t="str">
        <f>IF(ISBLANK(AA115),"",VLOOKUP(AA115,LU_Com!$A$123:$D$126,LangNum,FALSE))</f>
        <v/>
      </c>
      <c r="AE115" s="1" t="s">
        <v>2223</v>
      </c>
      <c r="AF115" s="6" t="str">
        <f t="shared" si="14"/>
        <v/>
      </c>
      <c r="AG115" s="9" t="str">
        <f t="shared" si="15"/>
        <v/>
      </c>
      <c r="AH115" s="9" t="str">
        <f t="shared" si="16"/>
        <v/>
      </c>
      <c r="AI115" s="9" t="str">
        <f t="shared" si="17"/>
        <v/>
      </c>
      <c r="AJ115" s="9" t="str">
        <f t="shared" si="18"/>
        <v/>
      </c>
      <c r="AK115" s="9" t="str">
        <f t="shared" si="19"/>
        <v/>
      </c>
      <c r="AL115" s="9" t="str">
        <f t="shared" si="20"/>
        <v/>
      </c>
      <c r="AM115" s="9" t="str">
        <f t="shared" si="21"/>
        <v/>
      </c>
      <c r="AN115" s="9" t="str">
        <f t="shared" si="22"/>
        <v/>
      </c>
      <c r="AO115" s="9" t="str">
        <f t="shared" si="23"/>
        <v/>
      </c>
      <c r="AP115" s="9" t="str">
        <f t="shared" si="24"/>
        <v/>
      </c>
      <c r="AQ115" s="9" t="str">
        <f t="shared" si="25"/>
        <v/>
      </c>
      <c r="AR115" s="9" t="str">
        <f t="shared" si="26"/>
        <v/>
      </c>
      <c r="AS115" s="1" t="str">
        <f t="shared" si="27"/>
        <v/>
      </c>
    </row>
    <row r="116" spans="1:45">
      <c r="A116" s="6" t="s">
        <v>374</v>
      </c>
      <c r="B116" s="7"/>
      <c r="C116" s="19"/>
      <c r="D116" s="11" t="str">
        <f>IF(ISBLANK(C116),"",VLOOKUP(C116,LU_Com!$A$22:$D$31,LangNum,FALSE))</f>
        <v/>
      </c>
      <c r="E116" s="2"/>
      <c r="F116" s="11" t="str">
        <f>IF(ISBLANK(E116),"",VLOOKUP(E116,LU_Com!$A$37:$D$40,LangNum,FALSE))</f>
        <v/>
      </c>
      <c r="G116" s="2"/>
      <c r="H116" s="11" t="str">
        <f>IF(ISBLANK(G116),"",VLOOKUP(G116,LU_Com!$A$44:$D$47,LangNum,FALSE))</f>
        <v/>
      </c>
      <c r="I116" s="2"/>
      <c r="J116" s="11" t="str">
        <f>IF(ISBLANK(I116),"",VLOOKUP(I116,LU_Com!$A$51:$D$54,LangNum,FALSE))</f>
        <v/>
      </c>
      <c r="K116" s="2"/>
      <c r="L116" s="11" t="str">
        <f>IF(ISBLANK(K116),"",VLOOKUP(K116,LU_Com!$A$59:$D$62,LangNum,FALSE))</f>
        <v/>
      </c>
      <c r="M116" s="2"/>
      <c r="N116" s="11" t="str">
        <f>IF(ISBLANK(M116),"",VLOOKUP(M116,LU_Com!$A$67:$D$70,LangNum,FALSE))</f>
        <v/>
      </c>
      <c r="O116" s="2"/>
      <c r="P116" s="11" t="str">
        <f>IF(ISBLANK(O116),"",VLOOKUP(O116,LU_Com!$A$75:$D$78,LangNum,FALSE))</f>
        <v/>
      </c>
      <c r="Q116" s="2"/>
      <c r="R116" s="11" t="str">
        <f>IF(ISBLANK(Q116),"",VLOOKUP(Q116,LU_Com!$A$83:$D$86,LangNum,FALSE))</f>
        <v/>
      </c>
      <c r="S116" s="2"/>
      <c r="T116" s="11" t="str">
        <f>IF(ISBLANK(S116),"",VLOOKUP(S116,LU_Com!$A$91:$D$94,LangNum,FALSE))</f>
        <v/>
      </c>
      <c r="U116" s="2"/>
      <c r="V116" s="11" t="str">
        <f>IF(ISBLANK(U116),"",VLOOKUP(U116,LU_Com!$A$99:$D$102,LangNum,FALSE))</f>
        <v/>
      </c>
      <c r="W116" s="2"/>
      <c r="X116" s="11" t="str">
        <f>IF(ISBLANK(W116),"",VLOOKUP(W116,LU_Com!$A$107:$D$110,LangNum,FALSE))</f>
        <v/>
      </c>
      <c r="Y116" s="2"/>
      <c r="Z116" s="11" t="str">
        <f>IF(ISBLANK(Y116),"",VLOOKUP(Y116,LU_Com!$A$115:$D$118,LangNum,FALSE))</f>
        <v/>
      </c>
      <c r="AA116" s="2"/>
      <c r="AB116" s="11" t="str">
        <f>IF(ISBLANK(AA116),"",VLOOKUP(AA116,LU_Com!$A$123:$D$126,LangNum,FALSE))</f>
        <v/>
      </c>
      <c r="AE116" s="1" t="s">
        <v>2223</v>
      </c>
      <c r="AF116" s="6" t="str">
        <f t="shared" si="14"/>
        <v/>
      </c>
      <c r="AG116" s="9" t="str">
        <f t="shared" si="15"/>
        <v/>
      </c>
      <c r="AH116" s="9" t="str">
        <f t="shared" si="16"/>
        <v/>
      </c>
      <c r="AI116" s="9" t="str">
        <f t="shared" si="17"/>
        <v/>
      </c>
      <c r="AJ116" s="9" t="str">
        <f t="shared" si="18"/>
        <v/>
      </c>
      <c r="AK116" s="9" t="str">
        <f t="shared" si="19"/>
        <v/>
      </c>
      <c r="AL116" s="9" t="str">
        <f t="shared" si="20"/>
        <v/>
      </c>
      <c r="AM116" s="9" t="str">
        <f t="shared" si="21"/>
        <v/>
      </c>
      <c r="AN116" s="9" t="str">
        <f t="shared" si="22"/>
        <v/>
      </c>
      <c r="AO116" s="9" t="str">
        <f t="shared" si="23"/>
        <v/>
      </c>
      <c r="AP116" s="9" t="str">
        <f t="shared" si="24"/>
        <v/>
      </c>
      <c r="AQ116" s="9" t="str">
        <f t="shared" si="25"/>
        <v/>
      </c>
      <c r="AR116" s="9" t="str">
        <f t="shared" si="26"/>
        <v/>
      </c>
      <c r="AS116" s="1" t="str">
        <f t="shared" si="27"/>
        <v/>
      </c>
    </row>
    <row r="117" spans="1:45">
      <c r="A117" s="6" t="s">
        <v>375</v>
      </c>
      <c r="B117" s="7"/>
      <c r="C117" s="19"/>
      <c r="D117" s="11" t="str">
        <f>IF(ISBLANK(C117),"",VLOOKUP(C117,LU_Com!$A$22:$D$31,LangNum,FALSE))</f>
        <v/>
      </c>
      <c r="E117" s="2"/>
      <c r="F117" s="11" t="str">
        <f>IF(ISBLANK(E117),"",VLOOKUP(E117,LU_Com!$A$37:$D$40,LangNum,FALSE))</f>
        <v/>
      </c>
      <c r="G117" s="2"/>
      <c r="H117" s="11" t="str">
        <f>IF(ISBLANK(G117),"",VLOOKUP(G117,LU_Com!$A$44:$D$47,LangNum,FALSE))</f>
        <v/>
      </c>
      <c r="I117" s="2"/>
      <c r="J117" s="11" t="str">
        <f>IF(ISBLANK(I117),"",VLOOKUP(I117,LU_Com!$A$51:$D$54,LangNum,FALSE))</f>
        <v/>
      </c>
      <c r="K117" s="2"/>
      <c r="L117" s="11" t="str">
        <f>IF(ISBLANK(K117),"",VLOOKUP(K117,LU_Com!$A$59:$D$62,LangNum,FALSE))</f>
        <v/>
      </c>
      <c r="M117" s="2"/>
      <c r="N117" s="11" t="str">
        <f>IF(ISBLANK(M117),"",VLOOKUP(M117,LU_Com!$A$67:$D$70,LangNum,FALSE))</f>
        <v/>
      </c>
      <c r="O117" s="2"/>
      <c r="P117" s="11" t="str">
        <f>IF(ISBLANK(O117),"",VLOOKUP(O117,LU_Com!$A$75:$D$78,LangNum,FALSE))</f>
        <v/>
      </c>
      <c r="Q117" s="2"/>
      <c r="R117" s="11" t="str">
        <f>IF(ISBLANK(Q117),"",VLOOKUP(Q117,LU_Com!$A$83:$D$86,LangNum,FALSE))</f>
        <v/>
      </c>
      <c r="S117" s="2"/>
      <c r="T117" s="11" t="str">
        <f>IF(ISBLANK(S117),"",VLOOKUP(S117,LU_Com!$A$91:$D$94,LangNum,FALSE))</f>
        <v/>
      </c>
      <c r="U117" s="2"/>
      <c r="V117" s="11" t="str">
        <f>IF(ISBLANK(U117),"",VLOOKUP(U117,LU_Com!$A$99:$D$102,LangNum,FALSE))</f>
        <v/>
      </c>
      <c r="W117" s="2"/>
      <c r="X117" s="11" t="str">
        <f>IF(ISBLANK(W117),"",VLOOKUP(W117,LU_Com!$A$107:$D$110,LangNum,FALSE))</f>
        <v/>
      </c>
      <c r="Y117" s="2"/>
      <c r="Z117" s="11" t="str">
        <f>IF(ISBLANK(Y117),"",VLOOKUP(Y117,LU_Com!$A$115:$D$118,LangNum,FALSE))</f>
        <v/>
      </c>
      <c r="AA117" s="2"/>
      <c r="AB117" s="11" t="str">
        <f>IF(ISBLANK(AA117),"",VLOOKUP(AA117,LU_Com!$A$123:$D$126,LangNum,FALSE))</f>
        <v/>
      </c>
      <c r="AE117" s="1" t="s">
        <v>2223</v>
      </c>
      <c r="AF117" s="6" t="str">
        <f t="shared" si="14"/>
        <v/>
      </c>
      <c r="AG117" s="9" t="str">
        <f t="shared" si="15"/>
        <v/>
      </c>
      <c r="AH117" s="9" t="str">
        <f t="shared" si="16"/>
        <v/>
      </c>
      <c r="AI117" s="9" t="str">
        <f t="shared" si="17"/>
        <v/>
      </c>
      <c r="AJ117" s="9" t="str">
        <f t="shared" si="18"/>
        <v/>
      </c>
      <c r="AK117" s="9" t="str">
        <f t="shared" si="19"/>
        <v/>
      </c>
      <c r="AL117" s="9" t="str">
        <f t="shared" si="20"/>
        <v/>
      </c>
      <c r="AM117" s="9" t="str">
        <f t="shared" si="21"/>
        <v/>
      </c>
      <c r="AN117" s="9" t="str">
        <f t="shared" si="22"/>
        <v/>
      </c>
      <c r="AO117" s="9" t="str">
        <f t="shared" si="23"/>
        <v/>
      </c>
      <c r="AP117" s="9" t="str">
        <f t="shared" si="24"/>
        <v/>
      </c>
      <c r="AQ117" s="9" t="str">
        <f t="shared" si="25"/>
        <v/>
      </c>
      <c r="AR117" s="9" t="str">
        <f t="shared" si="26"/>
        <v/>
      </c>
      <c r="AS117" s="1" t="str">
        <f t="shared" si="27"/>
        <v/>
      </c>
    </row>
    <row r="118" spans="1:45">
      <c r="A118" s="6" t="s">
        <v>376</v>
      </c>
      <c r="B118" s="7"/>
      <c r="C118" s="19"/>
      <c r="D118" s="11" t="str">
        <f>IF(ISBLANK(C118),"",VLOOKUP(C118,LU_Com!$A$22:$D$31,LangNum,FALSE))</f>
        <v/>
      </c>
      <c r="E118" s="2"/>
      <c r="F118" s="11" t="str">
        <f>IF(ISBLANK(E118),"",VLOOKUP(E118,LU_Com!$A$37:$D$40,LangNum,FALSE))</f>
        <v/>
      </c>
      <c r="G118" s="2"/>
      <c r="H118" s="11" t="str">
        <f>IF(ISBLANK(G118),"",VLOOKUP(G118,LU_Com!$A$44:$D$47,LangNum,FALSE))</f>
        <v/>
      </c>
      <c r="I118" s="2"/>
      <c r="J118" s="11" t="str">
        <f>IF(ISBLANK(I118),"",VLOOKUP(I118,LU_Com!$A$51:$D$54,LangNum,FALSE))</f>
        <v/>
      </c>
      <c r="K118" s="2"/>
      <c r="L118" s="11" t="str">
        <f>IF(ISBLANK(K118),"",VLOOKUP(K118,LU_Com!$A$59:$D$62,LangNum,FALSE))</f>
        <v/>
      </c>
      <c r="M118" s="2"/>
      <c r="N118" s="11" t="str">
        <f>IF(ISBLANK(M118),"",VLOOKUP(M118,LU_Com!$A$67:$D$70,LangNum,FALSE))</f>
        <v/>
      </c>
      <c r="O118" s="2"/>
      <c r="P118" s="11" t="str">
        <f>IF(ISBLANK(O118),"",VLOOKUP(O118,LU_Com!$A$75:$D$78,LangNum,FALSE))</f>
        <v/>
      </c>
      <c r="Q118" s="2"/>
      <c r="R118" s="11" t="str">
        <f>IF(ISBLANK(Q118),"",VLOOKUP(Q118,LU_Com!$A$83:$D$86,LangNum,FALSE))</f>
        <v/>
      </c>
      <c r="S118" s="2"/>
      <c r="T118" s="11" t="str">
        <f>IF(ISBLANK(S118),"",VLOOKUP(S118,LU_Com!$A$91:$D$94,LangNum,FALSE))</f>
        <v/>
      </c>
      <c r="U118" s="2"/>
      <c r="V118" s="11" t="str">
        <f>IF(ISBLANK(U118),"",VLOOKUP(U118,LU_Com!$A$99:$D$102,LangNum,FALSE))</f>
        <v/>
      </c>
      <c r="W118" s="2"/>
      <c r="X118" s="11" t="str">
        <f>IF(ISBLANK(W118),"",VLOOKUP(W118,LU_Com!$A$107:$D$110,LangNum,FALSE))</f>
        <v/>
      </c>
      <c r="Y118" s="2"/>
      <c r="Z118" s="11" t="str">
        <f>IF(ISBLANK(Y118),"",VLOOKUP(Y118,LU_Com!$A$115:$D$118,LangNum,FALSE))</f>
        <v/>
      </c>
      <c r="AA118" s="2"/>
      <c r="AB118" s="11" t="str">
        <f>IF(ISBLANK(AA118),"",VLOOKUP(AA118,LU_Com!$A$123:$D$126,LangNum,FALSE))</f>
        <v/>
      </c>
      <c r="AE118" s="1" t="s">
        <v>2223</v>
      </c>
      <c r="AF118" s="6" t="str">
        <f t="shared" si="14"/>
        <v/>
      </c>
      <c r="AG118" s="9" t="str">
        <f t="shared" si="15"/>
        <v/>
      </c>
      <c r="AH118" s="9" t="str">
        <f t="shared" si="16"/>
        <v/>
      </c>
      <c r="AI118" s="9" t="str">
        <f t="shared" si="17"/>
        <v/>
      </c>
      <c r="AJ118" s="9" t="str">
        <f t="shared" si="18"/>
        <v/>
      </c>
      <c r="AK118" s="9" t="str">
        <f t="shared" si="19"/>
        <v/>
      </c>
      <c r="AL118" s="9" t="str">
        <f t="shared" si="20"/>
        <v/>
      </c>
      <c r="AM118" s="9" t="str">
        <f t="shared" si="21"/>
        <v/>
      </c>
      <c r="AN118" s="9" t="str">
        <f t="shared" si="22"/>
        <v/>
      </c>
      <c r="AO118" s="9" t="str">
        <f t="shared" si="23"/>
        <v/>
      </c>
      <c r="AP118" s="9" t="str">
        <f t="shared" si="24"/>
        <v/>
      </c>
      <c r="AQ118" s="9" t="str">
        <f t="shared" si="25"/>
        <v/>
      </c>
      <c r="AR118" s="9" t="str">
        <f t="shared" si="26"/>
        <v/>
      </c>
      <c r="AS118" s="1" t="str">
        <f t="shared" si="27"/>
        <v/>
      </c>
    </row>
    <row r="119" spans="1:45">
      <c r="A119" s="6" t="s">
        <v>377</v>
      </c>
      <c r="B119" s="7"/>
      <c r="C119" s="19"/>
      <c r="D119" s="11" t="str">
        <f>IF(ISBLANK(C119),"",VLOOKUP(C119,LU_Com!$A$22:$D$31,LangNum,FALSE))</f>
        <v/>
      </c>
      <c r="E119" s="2"/>
      <c r="F119" s="11" t="str">
        <f>IF(ISBLANK(E119),"",VLOOKUP(E119,LU_Com!$A$37:$D$40,LangNum,FALSE))</f>
        <v/>
      </c>
      <c r="G119" s="2"/>
      <c r="H119" s="11" t="str">
        <f>IF(ISBLANK(G119),"",VLOOKUP(G119,LU_Com!$A$44:$D$47,LangNum,FALSE))</f>
        <v/>
      </c>
      <c r="I119" s="2"/>
      <c r="J119" s="11" t="str">
        <f>IF(ISBLANK(I119),"",VLOOKUP(I119,LU_Com!$A$51:$D$54,LangNum,FALSE))</f>
        <v/>
      </c>
      <c r="K119" s="2"/>
      <c r="L119" s="11" t="str">
        <f>IF(ISBLANK(K119),"",VLOOKUP(K119,LU_Com!$A$59:$D$62,LangNum,FALSE))</f>
        <v/>
      </c>
      <c r="M119" s="2"/>
      <c r="N119" s="11" t="str">
        <f>IF(ISBLANK(M119),"",VLOOKUP(M119,LU_Com!$A$67:$D$70,LangNum,FALSE))</f>
        <v/>
      </c>
      <c r="O119" s="2"/>
      <c r="P119" s="11" t="str">
        <f>IF(ISBLANK(O119),"",VLOOKUP(O119,LU_Com!$A$75:$D$78,LangNum,FALSE))</f>
        <v/>
      </c>
      <c r="Q119" s="2"/>
      <c r="R119" s="11" t="str">
        <f>IF(ISBLANK(Q119),"",VLOOKUP(Q119,LU_Com!$A$83:$D$86,LangNum,FALSE))</f>
        <v/>
      </c>
      <c r="S119" s="2"/>
      <c r="T119" s="11" t="str">
        <f>IF(ISBLANK(S119),"",VLOOKUP(S119,LU_Com!$A$91:$D$94,LangNum,FALSE))</f>
        <v/>
      </c>
      <c r="U119" s="2"/>
      <c r="V119" s="11" t="str">
        <f>IF(ISBLANK(U119),"",VLOOKUP(U119,LU_Com!$A$99:$D$102,LangNum,FALSE))</f>
        <v/>
      </c>
      <c r="W119" s="2"/>
      <c r="X119" s="11" t="str">
        <f>IF(ISBLANK(W119),"",VLOOKUP(W119,LU_Com!$A$107:$D$110,LangNum,FALSE))</f>
        <v/>
      </c>
      <c r="Y119" s="2"/>
      <c r="Z119" s="11" t="str">
        <f>IF(ISBLANK(Y119),"",VLOOKUP(Y119,LU_Com!$A$115:$D$118,LangNum,FALSE))</f>
        <v/>
      </c>
      <c r="AA119" s="2"/>
      <c r="AB119" s="11" t="str">
        <f>IF(ISBLANK(AA119),"",VLOOKUP(AA119,LU_Com!$A$123:$D$126,LangNum,FALSE))</f>
        <v/>
      </c>
      <c r="AE119" s="1" t="s">
        <v>2223</v>
      </c>
      <c r="AF119" s="6" t="str">
        <f t="shared" si="14"/>
        <v/>
      </c>
      <c r="AG119" s="9" t="str">
        <f t="shared" si="15"/>
        <v/>
      </c>
      <c r="AH119" s="9" t="str">
        <f t="shared" si="16"/>
        <v/>
      </c>
      <c r="AI119" s="9" t="str">
        <f t="shared" si="17"/>
        <v/>
      </c>
      <c r="AJ119" s="9" t="str">
        <f t="shared" si="18"/>
        <v/>
      </c>
      <c r="AK119" s="9" t="str">
        <f t="shared" si="19"/>
        <v/>
      </c>
      <c r="AL119" s="9" t="str">
        <f t="shared" si="20"/>
        <v/>
      </c>
      <c r="AM119" s="9" t="str">
        <f t="shared" si="21"/>
        <v/>
      </c>
      <c r="AN119" s="9" t="str">
        <f t="shared" si="22"/>
        <v/>
      </c>
      <c r="AO119" s="9" t="str">
        <f t="shared" si="23"/>
        <v/>
      </c>
      <c r="AP119" s="9" t="str">
        <f t="shared" si="24"/>
        <v/>
      </c>
      <c r="AQ119" s="9" t="str">
        <f t="shared" si="25"/>
        <v/>
      </c>
      <c r="AR119" s="9" t="str">
        <f t="shared" si="26"/>
        <v/>
      </c>
      <c r="AS119" s="1" t="str">
        <f t="shared" si="27"/>
        <v/>
      </c>
    </row>
    <row r="120" spans="1:45">
      <c r="A120" s="6" t="s">
        <v>378</v>
      </c>
      <c r="B120" s="7"/>
      <c r="C120" s="19"/>
      <c r="D120" s="11" t="str">
        <f>IF(ISBLANK(C120),"",VLOOKUP(C120,LU_Com!$A$22:$D$31,LangNum,FALSE))</f>
        <v/>
      </c>
      <c r="E120" s="2"/>
      <c r="F120" s="11" t="str">
        <f>IF(ISBLANK(E120),"",VLOOKUP(E120,LU_Com!$A$37:$D$40,LangNum,FALSE))</f>
        <v/>
      </c>
      <c r="G120" s="2"/>
      <c r="H120" s="11" t="str">
        <f>IF(ISBLANK(G120),"",VLOOKUP(G120,LU_Com!$A$44:$D$47,LangNum,FALSE))</f>
        <v/>
      </c>
      <c r="I120" s="2"/>
      <c r="J120" s="11" t="str">
        <f>IF(ISBLANK(I120),"",VLOOKUP(I120,LU_Com!$A$51:$D$54,LangNum,FALSE))</f>
        <v/>
      </c>
      <c r="K120" s="2"/>
      <c r="L120" s="11" t="str">
        <f>IF(ISBLANK(K120),"",VLOOKUP(K120,LU_Com!$A$59:$D$62,LangNum,FALSE))</f>
        <v/>
      </c>
      <c r="M120" s="2"/>
      <c r="N120" s="11" t="str">
        <f>IF(ISBLANK(M120),"",VLOOKUP(M120,LU_Com!$A$67:$D$70,LangNum,FALSE))</f>
        <v/>
      </c>
      <c r="O120" s="2"/>
      <c r="P120" s="11" t="str">
        <f>IF(ISBLANK(O120),"",VLOOKUP(O120,LU_Com!$A$75:$D$78,LangNum,FALSE))</f>
        <v/>
      </c>
      <c r="Q120" s="2"/>
      <c r="R120" s="11" t="str">
        <f>IF(ISBLANK(Q120),"",VLOOKUP(Q120,LU_Com!$A$83:$D$86,LangNum,FALSE))</f>
        <v/>
      </c>
      <c r="S120" s="2"/>
      <c r="T120" s="11" t="str">
        <f>IF(ISBLANK(S120),"",VLOOKUP(S120,LU_Com!$A$91:$D$94,LangNum,FALSE))</f>
        <v/>
      </c>
      <c r="U120" s="2"/>
      <c r="V120" s="11" t="str">
        <f>IF(ISBLANK(U120),"",VLOOKUP(U120,LU_Com!$A$99:$D$102,LangNum,FALSE))</f>
        <v/>
      </c>
      <c r="W120" s="2"/>
      <c r="X120" s="11" t="str">
        <f>IF(ISBLANK(W120),"",VLOOKUP(W120,LU_Com!$A$107:$D$110,LangNum,FALSE))</f>
        <v/>
      </c>
      <c r="Y120" s="2"/>
      <c r="Z120" s="11" t="str">
        <f>IF(ISBLANK(Y120),"",VLOOKUP(Y120,LU_Com!$A$115:$D$118,LangNum,FALSE))</f>
        <v/>
      </c>
      <c r="AA120" s="2"/>
      <c r="AB120" s="11" t="str">
        <f>IF(ISBLANK(AA120),"",VLOOKUP(AA120,LU_Com!$A$123:$D$126,LangNum,FALSE))</f>
        <v/>
      </c>
      <c r="AE120" s="1" t="s">
        <v>2223</v>
      </c>
      <c r="AF120" s="6" t="str">
        <f t="shared" si="14"/>
        <v/>
      </c>
      <c r="AG120" s="9" t="str">
        <f t="shared" si="15"/>
        <v/>
      </c>
      <c r="AH120" s="9" t="str">
        <f t="shared" si="16"/>
        <v/>
      </c>
      <c r="AI120" s="9" t="str">
        <f t="shared" si="17"/>
        <v/>
      </c>
      <c r="AJ120" s="9" t="str">
        <f t="shared" si="18"/>
        <v/>
      </c>
      <c r="AK120" s="9" t="str">
        <f t="shared" si="19"/>
        <v/>
      </c>
      <c r="AL120" s="9" t="str">
        <f t="shared" si="20"/>
        <v/>
      </c>
      <c r="AM120" s="9" t="str">
        <f t="shared" si="21"/>
        <v/>
      </c>
      <c r="AN120" s="9" t="str">
        <f t="shared" si="22"/>
        <v/>
      </c>
      <c r="AO120" s="9" t="str">
        <f t="shared" si="23"/>
        <v/>
      </c>
      <c r="AP120" s="9" t="str">
        <f t="shared" si="24"/>
        <v/>
      </c>
      <c r="AQ120" s="9" t="str">
        <f t="shared" si="25"/>
        <v/>
      </c>
      <c r="AR120" s="9" t="str">
        <f t="shared" si="26"/>
        <v/>
      </c>
      <c r="AS120" s="1" t="str">
        <f t="shared" si="27"/>
        <v/>
      </c>
    </row>
  </sheetData>
  <sheetProtection sort="0" autoFilter="0" pivotTables="0"/>
  <dataConsolidate/>
  <phoneticPr fontId="2" type="noConversion"/>
  <pageMargins left="0.7" right="0.7" top="0.75" bottom="0.75" header="0.3" footer="0.3"/>
  <extLst>
    <ext xmlns:x14="http://schemas.microsoft.com/office/spreadsheetml/2009/9/main" uri="{CCE6A557-97BC-4b89-ADB6-D9C93CAAB3DF}">
      <x14:dataValidations xmlns:xm="http://schemas.microsoft.com/office/excel/2006/main" count="12">
        <x14:dataValidation type="list" allowBlank="1" showInputMessage="1" showErrorMessage="1" xr:uid="{BA490916-23F2-461D-B7D6-A6A0843A2F10}">
          <x14:formula1>
            <xm:f>LU_Com!$A$37:$A$40</xm:f>
          </x14:formula1>
          <xm:sqref>E21:E120</xm:sqref>
        </x14:dataValidation>
        <x14:dataValidation type="list" allowBlank="1" showInputMessage="1" showErrorMessage="1" xr:uid="{18A2E62B-462A-49F7-98F5-7D57B0ABC000}">
          <x14:formula1>
            <xm:f>LU_Com!$A$51:$A$54</xm:f>
          </x14:formula1>
          <xm:sqref>I21:I120 G21:G120</xm:sqref>
        </x14:dataValidation>
        <x14:dataValidation type="list" allowBlank="1" showInputMessage="1" showErrorMessage="1" xr:uid="{A1E32CCF-249F-4C46-9DFD-A4ADCB73CBDE}">
          <x14:formula1>
            <xm:f>LU_Com!$A$59:$A$62</xm:f>
          </x14:formula1>
          <xm:sqref>K21:K120</xm:sqref>
        </x14:dataValidation>
        <x14:dataValidation type="list" allowBlank="1" showInputMessage="1" showErrorMessage="1" xr:uid="{44130752-BD61-42D2-A356-A85865C374FC}">
          <x14:formula1>
            <xm:f>LU_Com!$A$22:$A$31</xm:f>
          </x14:formula1>
          <xm:sqref>C21:C120</xm:sqref>
        </x14:dataValidation>
        <x14:dataValidation type="list" allowBlank="1" showInputMessage="1" showErrorMessage="1" xr:uid="{8D308EF3-BB64-43F0-9A71-25D550D93224}">
          <x14:formula1>
            <xm:f>LU_Com!$A$67:$A$70</xm:f>
          </x14:formula1>
          <xm:sqref>M21:M120</xm:sqref>
        </x14:dataValidation>
        <x14:dataValidation type="list" allowBlank="1" showInputMessage="1" showErrorMessage="1" xr:uid="{C9A9C299-9C70-4B29-8F89-FD9BE1D79F61}">
          <x14:formula1>
            <xm:f>LU_Com!$A$75:$A$78</xm:f>
          </x14:formula1>
          <xm:sqref>O21:O120</xm:sqref>
        </x14:dataValidation>
        <x14:dataValidation type="list" allowBlank="1" showInputMessage="1" showErrorMessage="1" xr:uid="{9244A139-5F6B-413A-AA4F-1F49EF1EEB47}">
          <x14:formula1>
            <xm:f>LU_Com!$A$83:$A$86</xm:f>
          </x14:formula1>
          <xm:sqref>Q21:Q120</xm:sqref>
        </x14:dataValidation>
        <x14:dataValidation type="list" allowBlank="1" showInputMessage="1" showErrorMessage="1" xr:uid="{60514637-8ECF-43A9-ACC0-7BBFD3590F5A}">
          <x14:formula1>
            <xm:f>LU_Com!$A$91:$A$94</xm:f>
          </x14:formula1>
          <xm:sqref>S21:S120</xm:sqref>
        </x14:dataValidation>
        <x14:dataValidation type="list" allowBlank="1" showInputMessage="1" showErrorMessage="1" xr:uid="{B65ACFCF-1AF0-477C-BF09-42218FE9C3BE}">
          <x14:formula1>
            <xm:f>LU_Com!$A$99:$A$102</xm:f>
          </x14:formula1>
          <xm:sqref>U21:U120</xm:sqref>
        </x14:dataValidation>
        <x14:dataValidation type="list" allowBlank="1" showInputMessage="1" showErrorMessage="1" xr:uid="{6E6AF98E-80BB-4638-8CF0-1142B4CFB3F8}">
          <x14:formula1>
            <xm:f>LU_Com!$A$107:$A$110</xm:f>
          </x14:formula1>
          <xm:sqref>W21:W120</xm:sqref>
        </x14:dataValidation>
        <x14:dataValidation type="list" allowBlank="1" showInputMessage="1" showErrorMessage="1" xr:uid="{24C7EC96-78F2-4765-9692-C530460E8777}">
          <x14:formula1>
            <xm:f>LU_Com!$A$115:$A$118</xm:f>
          </x14:formula1>
          <xm:sqref>Y21:Y120</xm:sqref>
        </x14:dataValidation>
        <x14:dataValidation type="list" allowBlank="1" showInputMessage="1" showErrorMessage="1" xr:uid="{88B0C517-A0F9-4617-A1B2-BEEE5D12EC9B}">
          <x14:formula1>
            <xm:f>LU_Com!$A$123:$A$126</xm:f>
          </x14:formula1>
          <xm:sqref>AA21:AA120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07F82-D3B2-4567-B9F1-6F9BF819AF18}">
  <sheetPr codeName="Sheet6"/>
  <dimension ref="A10:N47"/>
  <sheetViews>
    <sheetView topLeftCell="A8" workbookViewId="0">
      <selection activeCell="C23" sqref="C23"/>
    </sheetView>
  </sheetViews>
  <sheetFormatPr defaultColWidth="8.88671875" defaultRowHeight="14.4"/>
  <cols>
    <col min="1" max="1" width="8.88671875" style="1"/>
    <col min="2" max="2" width="93.109375" style="1" customWidth="1"/>
    <col min="3" max="3" width="7" style="1" customWidth="1"/>
    <col min="4" max="4" width="59" style="1" customWidth="1"/>
    <col min="5" max="5" width="8.88671875" style="1"/>
    <col min="6" max="6" width="8.88671875" style="8" customWidth="1"/>
    <col min="7" max="7" width="8.88671875" style="61" customWidth="1"/>
    <col min="8" max="12" width="8.88671875" style="1" customWidth="1"/>
    <col min="13" max="16384" width="8.88671875" style="1"/>
  </cols>
  <sheetData>
    <row r="10" spans="1:10" ht="18">
      <c r="A10" s="1" t="s">
        <v>2410</v>
      </c>
      <c r="B10" s="20" t="s">
        <v>379</v>
      </c>
      <c r="C10" s="1" t="s">
        <v>2411</v>
      </c>
      <c r="G10" s="61" t="s">
        <v>1745</v>
      </c>
      <c r="H10" s="1" t="str">
        <f>A10</f>
        <v>ResLabel</v>
      </c>
      <c r="I10" s="9" t="str">
        <f>IF(ISBLANK(C10),"",C10)</f>
        <v>ResValue</v>
      </c>
      <c r="J10" s="1" t="str">
        <f>G10&amp;";"&amp;H10&amp;";"&amp;I10&amp;";"</f>
        <v>SS;ResLabel;ResValue;</v>
      </c>
    </row>
    <row r="11" spans="1:10" ht="32.25" customHeight="1">
      <c r="A11" s="8" t="s">
        <v>1481</v>
      </c>
      <c r="B11" s="21" t="str">
        <f>VLOOKUP(A11,LU_Res!$A$12:$D$18,LangNum,FALSE)</f>
        <v>Time (discretionary hours for social life)</v>
      </c>
      <c r="C11" s="2">
        <v>0</v>
      </c>
      <c r="D11" s="11" t="str">
        <f>IF(ISBLANK(C11),"",VLOOKUP(C11,LU_Res!$A$88:$D$91,LangNum,FALSE))</f>
        <v>No slack:</v>
      </c>
      <c r="G11" s="61" t="s">
        <v>2433</v>
      </c>
      <c r="H11" s="1" t="str">
        <f>A11</f>
        <v>ResT</v>
      </c>
      <c r="I11" s="9">
        <f>IF(ISBLANK(C11),"",C11)</f>
        <v>0</v>
      </c>
      <c r="J11" s="1" t="str">
        <f t="shared" ref="J11:J16" si="0">G11&amp;";"&amp;H11&amp;";"&amp;I11&amp;";"</f>
        <v>RH;ResT;0;</v>
      </c>
    </row>
    <row r="12" spans="1:10" ht="32.25" customHeight="1">
      <c r="A12" s="8" t="s">
        <v>1482</v>
      </c>
      <c r="B12" s="21" t="str">
        <f>VLOOKUP(A12,LU_Res!$A$12:$D$18,LangNum,FALSE)</f>
        <v>Health (how predictably your health allows socialing now)</v>
      </c>
      <c r="C12" s="2">
        <v>0</v>
      </c>
      <c r="D12" s="11" t="str">
        <f>IF(ISBLANK(C12),"",VLOOKUP(C12,LU_Res!$A$96:$D$99,LangNum,FALSE))</f>
        <v>Unstable constraint:</v>
      </c>
      <c r="G12" s="61" t="s">
        <v>2433</v>
      </c>
      <c r="H12" s="1" t="str">
        <f t="shared" ref="H12:H16" si="1">A12</f>
        <v>ResHe</v>
      </c>
      <c r="I12" s="9">
        <f t="shared" ref="I12:I16" si="2">IF(ISBLANK(C12),"",C12)</f>
        <v>0</v>
      </c>
      <c r="J12" s="1" t="str">
        <f t="shared" si="0"/>
        <v>RH;ResHe;0;</v>
      </c>
    </row>
    <row r="13" spans="1:10" ht="32.25" customHeight="1">
      <c r="A13" s="8" t="s">
        <v>1483</v>
      </c>
      <c r="B13" s="21" t="str">
        <f>VLOOKUP(A13,LU_Res!$A$12:$D$18,LangNum,FALSE)</f>
        <v>Fitness (stamina for active encounters)</v>
      </c>
      <c r="C13" s="2">
        <v>0</v>
      </c>
      <c r="D13" s="11" t="str">
        <f>IF(ISBLANK(C13),"",VLOOKUP(C13,LU_Res!$A$104:$D$107,LangNum,FALSE))</f>
        <v>Severely limited:</v>
      </c>
      <c r="G13" s="61" t="s">
        <v>2433</v>
      </c>
      <c r="H13" s="1" t="str">
        <f t="shared" si="1"/>
        <v>ResFi</v>
      </c>
      <c r="I13" s="9">
        <f t="shared" si="2"/>
        <v>0</v>
      </c>
      <c r="J13" s="1" t="str">
        <f t="shared" si="0"/>
        <v>RH;ResFi;0;</v>
      </c>
    </row>
    <row r="14" spans="1:10" ht="32.25" customHeight="1">
      <c r="A14" s="8" t="s">
        <v>1484</v>
      </c>
      <c r="B14" s="21" t="str">
        <f>VLOOKUP(A14,LU_Res!$A$12:$D$18,LangNum,FALSE)</f>
        <v>Hospitality (ability to host at home)</v>
      </c>
      <c r="C14" s="2">
        <v>1</v>
      </c>
      <c r="D14" s="11" t="str">
        <f>IF(ISBLANK(C14),"",VLOOKUP(C14,LU_Res!$A$112:$D$115,LangNum,FALSE))</f>
        <v>Micro-hosting:</v>
      </c>
      <c r="G14" s="61" t="s">
        <v>2433</v>
      </c>
      <c r="H14" s="1" t="str">
        <f t="shared" si="1"/>
        <v>ResHos</v>
      </c>
      <c r="I14" s="9">
        <f t="shared" si="2"/>
        <v>1</v>
      </c>
      <c r="J14" s="1" t="str">
        <f t="shared" si="0"/>
        <v>RH;ResHos;1;</v>
      </c>
    </row>
    <row r="15" spans="1:10" ht="32.25" customHeight="1">
      <c r="A15" s="8" t="s">
        <v>1485</v>
      </c>
      <c r="B15" s="21" t="str">
        <f>VLOOKUP(A15,LU_Res!$A$12:$D$18,LangNum,FALSE)</f>
        <v>Travel funds (discretionary budget for visits)</v>
      </c>
      <c r="C15" s="2">
        <v>0</v>
      </c>
      <c r="D15" s="11" t="str">
        <f>IF(ISBLANK(C15),"",VLOOKUP(C15,LU_Res!$A$120:$D$123,LangNum,FALSE))</f>
        <v>None:</v>
      </c>
      <c r="G15" s="61" t="s">
        <v>2433</v>
      </c>
      <c r="H15" s="1" t="str">
        <f t="shared" si="1"/>
        <v>ResTrav</v>
      </c>
      <c r="I15" s="9">
        <f t="shared" si="2"/>
        <v>0</v>
      </c>
      <c r="J15" s="1" t="str">
        <f t="shared" si="0"/>
        <v>RH;ResTrav;0;</v>
      </c>
    </row>
    <row r="16" spans="1:10" ht="32.25" customHeight="1">
      <c r="A16" s="8" t="s">
        <v>1486</v>
      </c>
      <c r="B16" s="21" t="str">
        <f>VLOOKUP(A16,LU_Res!$A$12:$D$18,LangNum,FALSE)</f>
        <v>Network (channels &amp; variety of weak ties)</v>
      </c>
      <c r="C16" s="2">
        <v>0</v>
      </c>
      <c r="D16" s="11" t="str">
        <f>IF(ISBLANK(C16),"",VLOOKUP(C16,LU_Res!$A$128:$D$131,LangNum,FALSE))</f>
        <v>Sparse:</v>
      </c>
      <c r="G16" s="61" t="s">
        <v>2433</v>
      </c>
      <c r="H16" s="1" t="str">
        <f t="shared" si="1"/>
        <v>ResNet</v>
      </c>
      <c r="I16" s="9">
        <f t="shared" si="2"/>
        <v>0</v>
      </c>
      <c r="J16" s="1" t="str">
        <f t="shared" si="0"/>
        <v>RH;ResNet;0;</v>
      </c>
    </row>
    <row r="19" spans="1:10">
      <c r="A19" s="1" t="s">
        <v>2413</v>
      </c>
      <c r="C19" s="1" t="s">
        <v>2414</v>
      </c>
      <c r="G19" s="61" t="s">
        <v>2433</v>
      </c>
      <c r="H19" s="1" t="str">
        <f t="shared" ref="H19" si="3">A19</f>
        <v>HabGenLabel</v>
      </c>
      <c r="I19" s="9" t="str">
        <f t="shared" ref="I19" si="4">IF(ISBLANK(C19),"",C19)</f>
        <v>HabGenValue</v>
      </c>
      <c r="J19" s="1" t="str">
        <f t="shared" ref="J19:J29" si="5">G19&amp;";"&amp;H19&amp;";"&amp;I19&amp;";"</f>
        <v>RH;HabGenLabel;HabGenValue;</v>
      </c>
    </row>
    <row r="20" spans="1:10">
      <c r="A20" s="8" t="s">
        <v>1495</v>
      </c>
      <c r="B20" s="21" t="str">
        <f>VLOOKUP(A20,LU_Res!$A$22:$D$31,LangNum,FALSE)</f>
        <v>I initiate conversations with unfamiliar people in public settings.</v>
      </c>
      <c r="C20" s="2">
        <v>-1</v>
      </c>
      <c r="D20" s="11" t="str">
        <f>IF(ISBLANK(C20),"",VLOOKUP(C20,LU_Res!$A$135:$D$139,LangNum,FALSE))</f>
        <v>Disagree</v>
      </c>
      <c r="G20" s="61" t="s">
        <v>2433</v>
      </c>
      <c r="H20" s="1" t="str">
        <f t="shared" ref="H20:H26" si="6">A20</f>
        <v>SS01</v>
      </c>
      <c r="I20" s="9">
        <f t="shared" ref="I20:I26" si="7">IF(ISBLANK(C20),"",C20)</f>
        <v>-1</v>
      </c>
      <c r="J20" s="1" t="str">
        <f t="shared" si="5"/>
        <v>RH;SS01;-1;</v>
      </c>
    </row>
    <row r="21" spans="1:10">
      <c r="A21" s="8" t="s">
        <v>1496</v>
      </c>
      <c r="B21" s="21" t="str">
        <f>VLOOKUP(A21,LU_Res!$A$22:$D$31,LangNum,FALSE)</f>
        <v>Anticipating a social event (e.g., a party) stresses me for days beforehand.</v>
      </c>
      <c r="C21" s="2">
        <v>0</v>
      </c>
      <c r="D21" s="11" t="str">
        <f>IF(ISBLANK(C21),"",VLOOKUP(C21,LU_Res!$A$135:$D$139,LangNum,FALSE))</f>
        <v>Neither agree nor disagree</v>
      </c>
      <c r="G21" s="61" t="s">
        <v>2433</v>
      </c>
      <c r="H21" s="1" t="str">
        <f t="shared" si="6"/>
        <v>SS02</v>
      </c>
      <c r="I21" s="9">
        <f t="shared" si="7"/>
        <v>0</v>
      </c>
      <c r="J21" s="1" t="str">
        <f t="shared" si="5"/>
        <v>RH;SS02;0;</v>
      </c>
    </row>
    <row r="22" spans="1:10">
      <c r="A22" s="8" t="s">
        <v>1507</v>
      </c>
      <c r="B22" s="21" t="str">
        <f>VLOOKUP(A22,LU_Res!$A$22:$D$31,LangNum,FALSE)</f>
        <v>I listen attentively and avoid interrupting.</v>
      </c>
      <c r="C22" s="2">
        <v>0</v>
      </c>
      <c r="D22" s="11" t="str">
        <f>IF(ISBLANK(C22),"",VLOOKUP(C22,LU_Res!$A$135:$D$139,LangNum,FALSE))</f>
        <v>Neither agree nor disagree</v>
      </c>
      <c r="G22" s="61" t="s">
        <v>2433</v>
      </c>
      <c r="H22" s="1" t="str">
        <f t="shared" si="6"/>
        <v>SS03</v>
      </c>
      <c r="I22" s="9">
        <f t="shared" si="7"/>
        <v>0</v>
      </c>
      <c r="J22" s="1" t="str">
        <f t="shared" si="5"/>
        <v>RH;SS03;0;</v>
      </c>
    </row>
    <row r="23" spans="1:10">
      <c r="A23" s="8" t="s">
        <v>1508</v>
      </c>
      <c r="B23" s="21" t="str">
        <f>VLOOKUP(A23,LU_Res!$A$22:$D$31,LangNum,FALSE)</f>
        <v>I maintain comfortable eye contact during conversations.</v>
      </c>
      <c r="C23" s="2">
        <v>-1</v>
      </c>
      <c r="D23" s="11" t="str">
        <f>IF(ISBLANK(C23),"",VLOOKUP(C23,LU_Res!$A$135:$D$139,LangNum,FALSE))</f>
        <v>Disagree</v>
      </c>
      <c r="G23" s="61" t="s">
        <v>2433</v>
      </c>
      <c r="H23" s="1" t="str">
        <f t="shared" si="6"/>
        <v>SS04</v>
      </c>
      <c r="I23" s="9">
        <f t="shared" si="7"/>
        <v>-1</v>
      </c>
      <c r="J23" s="1" t="str">
        <f t="shared" si="5"/>
        <v>RH;SS04;-1;</v>
      </c>
    </row>
    <row r="24" spans="1:10">
      <c r="A24" s="8" t="s">
        <v>1509</v>
      </c>
      <c r="B24" s="21" t="str">
        <f>VLOOKUP(A24,LU_Res!$A$22:$D$31,LangNum,FALSE)</f>
        <v>When I feel overwhelmed, I tend to withdraw from social contact or avoid events.</v>
      </c>
      <c r="C24" s="2">
        <v>0</v>
      </c>
      <c r="D24" s="11" t="str">
        <f>IF(ISBLANK(C24),"",VLOOKUP(C24,LU_Res!$A$135:$D$139,LangNum,FALSE))</f>
        <v>Neither agree nor disagree</v>
      </c>
      <c r="G24" s="61" t="s">
        <v>2433</v>
      </c>
      <c r="H24" s="1" t="str">
        <f t="shared" si="6"/>
        <v>SS05</v>
      </c>
      <c r="I24" s="9">
        <f t="shared" si="7"/>
        <v>0</v>
      </c>
      <c r="J24" s="1" t="str">
        <f t="shared" si="5"/>
        <v>RH;SS05;0;</v>
      </c>
    </row>
    <row r="25" spans="1:10">
      <c r="A25" s="8" t="s">
        <v>1510</v>
      </c>
      <c r="B25" s="21" t="str">
        <f>VLOOKUP(A25,LU_Res!$A$22:$D$31,LangNum,FALSE)</f>
        <v>I allocate time and have sufficient energy each week for friends and socializing.</v>
      </c>
      <c r="C25" s="2">
        <v>-1</v>
      </c>
      <c r="D25" s="11" t="str">
        <f>IF(ISBLANK(C25),"",VLOOKUP(C25,LU_Res!$A$135:$D$139,LangNum,FALSE))</f>
        <v>Disagree</v>
      </c>
      <c r="G25" s="61" t="s">
        <v>2433</v>
      </c>
      <c r="H25" s="1" t="str">
        <f t="shared" si="6"/>
        <v>SS06</v>
      </c>
      <c r="I25" s="9">
        <f t="shared" si="7"/>
        <v>-1</v>
      </c>
      <c r="J25" s="1" t="str">
        <f t="shared" si="5"/>
        <v>RH;SS06;-1;</v>
      </c>
    </row>
    <row r="26" spans="1:10">
      <c r="A26" s="8" t="s">
        <v>1511</v>
      </c>
      <c r="B26" s="21" t="str">
        <f>VLOOKUP(A26,LU_Res!$A$22:$D$31,LangNum,FALSE)</f>
        <v>I handle disagreements directly and respectfully rather than staying silent.</v>
      </c>
      <c r="C26" s="2">
        <v>0</v>
      </c>
      <c r="D26" s="11" t="str">
        <f>IF(ISBLANK(C26),"",VLOOKUP(C26,LU_Res!$A$135:$D$139,LangNum,FALSE))</f>
        <v>Neither agree nor disagree</v>
      </c>
      <c r="G26" s="61" t="s">
        <v>2433</v>
      </c>
      <c r="H26" s="1" t="str">
        <f t="shared" si="6"/>
        <v>SS07</v>
      </c>
      <c r="I26" s="9">
        <f t="shared" si="7"/>
        <v>0</v>
      </c>
      <c r="J26" s="1" t="str">
        <f t="shared" si="5"/>
        <v>RH;SS07;0;</v>
      </c>
    </row>
    <row r="27" spans="1:10">
      <c r="A27" s="8" t="s">
        <v>1512</v>
      </c>
      <c r="B27" s="21" t="str">
        <f>VLOOKUP(A27,LU_Res!$A$22:$D$31,LangNum,FALSE)</f>
        <v>I am sensitive to social rejection and can interpret ambiguity as disinterest.</v>
      </c>
      <c r="C27" s="2">
        <v>1</v>
      </c>
      <c r="D27" s="11" t="str">
        <f>IF(ISBLANK(C27),"",VLOOKUP(C27,LU_Res!$A$135:$D$139,LangNum,FALSE))</f>
        <v>Agree</v>
      </c>
      <c r="G27" s="61" t="s">
        <v>2433</v>
      </c>
      <c r="H27" s="1" t="str">
        <f t="shared" ref="H27:H29" si="8">A27</f>
        <v>SS08</v>
      </c>
      <c r="I27" s="9">
        <f t="shared" ref="I27:I29" si="9">IF(ISBLANK(C27),"",C27)</f>
        <v>1</v>
      </c>
      <c r="J27" s="1" t="str">
        <f t="shared" si="5"/>
        <v>RH;SS08;1;</v>
      </c>
    </row>
    <row r="28" spans="1:10">
      <c r="A28" s="8" t="s">
        <v>1513</v>
      </c>
      <c r="B28" s="21" t="str">
        <f>VLOOKUP(A28,LU_Res!$A$22:$D$31,LangNum,FALSE)</f>
        <v>I adapt my communication style to connect with different people and contexts.</v>
      </c>
      <c r="C28" s="2">
        <v>0</v>
      </c>
      <c r="D28" s="11" t="str">
        <f>IF(ISBLANK(C28),"",VLOOKUP(C28,LU_Res!$A$135:$D$139,LangNum,FALSE))</f>
        <v>Neither agree nor disagree</v>
      </c>
      <c r="G28" s="61" t="s">
        <v>2433</v>
      </c>
      <c r="H28" s="1" t="str">
        <f t="shared" si="8"/>
        <v>SS09</v>
      </c>
      <c r="I28" s="9">
        <f t="shared" si="9"/>
        <v>0</v>
      </c>
      <c r="J28" s="1" t="str">
        <f t="shared" si="5"/>
        <v>RH;SS09;0;</v>
      </c>
    </row>
    <row r="29" spans="1:10">
      <c r="A29" s="8" t="s">
        <v>1514</v>
      </c>
      <c r="B29" s="21" t="str">
        <f>VLOOKUP(A29,LU_Res!$A$22:$D$31,LangNum,FALSE)</f>
        <v>I feel comfortable speaking up in groups.</v>
      </c>
      <c r="C29" s="2">
        <v>0</v>
      </c>
      <c r="D29" s="11" t="str">
        <f>IF(ISBLANK(C29),"",VLOOKUP(C29,LU_Res!$A$135:$D$139,LangNum,FALSE))</f>
        <v>Neither agree nor disagree</v>
      </c>
      <c r="G29" s="61" t="s">
        <v>2433</v>
      </c>
      <c r="H29" s="1" t="str">
        <f t="shared" si="8"/>
        <v>SS10</v>
      </c>
      <c r="I29" s="9">
        <f t="shared" si="9"/>
        <v>0</v>
      </c>
      <c r="J29" s="1" t="str">
        <f t="shared" si="5"/>
        <v>RH;SS10;0;</v>
      </c>
    </row>
    <row r="32" spans="1:10" ht="18">
      <c r="A32" s="1" t="s">
        <v>2412</v>
      </c>
      <c r="B32" s="20" t="s">
        <v>425</v>
      </c>
      <c r="C32" s="1" t="s">
        <v>2415</v>
      </c>
      <c r="G32" s="61" t="s">
        <v>2433</v>
      </c>
      <c r="H32" s="1" t="str">
        <f>A32</f>
        <v>HabCloseLabel</v>
      </c>
      <c r="I32" s="9" t="str">
        <f>IF(ISBLANK(C32),"",C32)</f>
        <v>HabCloseValue</v>
      </c>
      <c r="J32" s="1" t="str">
        <f t="shared" ref="J32:J39" si="10">G32&amp;";"&amp;H32&amp;";"&amp;I32&amp;";"</f>
        <v>RH;HabCloseLabel;HabCloseValue;</v>
      </c>
    </row>
    <row r="33" spans="1:14">
      <c r="A33" s="8" t="s">
        <v>1487</v>
      </c>
      <c r="B33" s="21" t="str">
        <f>VLOOKUP(A33,LU_Res!$A$35:$D$45,LangNum,FALSE)</f>
        <v>I send postcards from holidays</v>
      </c>
      <c r="C33" s="2">
        <v>0</v>
      </c>
      <c r="D33" s="11" t="str">
        <f>IF(ISBLANK(C33),"",VLOOKUP(C33,LU_Res!$A$135:$D$139,LangNum,FALSE))</f>
        <v>Neither agree nor disagree</v>
      </c>
      <c r="G33" s="61" t="s">
        <v>2433</v>
      </c>
      <c r="H33" s="1" t="str">
        <f>A33</f>
        <v>HabPC</v>
      </c>
      <c r="I33" s="9">
        <f>IF(ISBLANK(C33),"",C33)</f>
        <v>0</v>
      </c>
      <c r="J33" s="1" t="str">
        <f t="shared" si="10"/>
        <v>RH;HabPC;0;</v>
      </c>
    </row>
    <row r="34" spans="1:14">
      <c r="A34" s="8" t="s">
        <v>1488</v>
      </c>
      <c r="B34" s="21" t="str">
        <f>VLOOKUP(A34,LU_Res!$A$35:$D$45,LangNum,FALSE)</f>
        <v>I spend as much time socialising with friends and family as I do on Streaming, Internet and TV</v>
      </c>
      <c r="C34" s="2">
        <v>0</v>
      </c>
      <c r="D34" s="11" t="str">
        <f>IF(ISBLANK(C34),"",VLOOKUP(C34,LU_Res!$A$135:$D$139,LangNum,FALSE))</f>
        <v>Neither agree nor disagree</v>
      </c>
      <c r="G34" s="61" t="s">
        <v>2433</v>
      </c>
      <c r="H34" s="1" t="str">
        <f t="shared" ref="H34:H38" si="11">A34</f>
        <v>HabTS</v>
      </c>
      <c r="I34" s="9">
        <f t="shared" ref="I34:I38" si="12">IF(ISBLANK(C34),"",C34)</f>
        <v>0</v>
      </c>
      <c r="J34" s="1" t="str">
        <f t="shared" si="10"/>
        <v>RH;HabTS;0;</v>
      </c>
      <c r="N34" s="1" t="s">
        <v>411</v>
      </c>
    </row>
    <row r="35" spans="1:14">
      <c r="A35" s="8" t="s">
        <v>1489</v>
      </c>
      <c r="B35" s="21" t="str">
        <f>VLOOKUP(A35,LU_Res!$A$35:$D$45,LangNum,FALSE)</f>
        <v>I sometimes host my friends for lunch or dinner</v>
      </c>
      <c r="C35" s="2">
        <v>0</v>
      </c>
      <c r="D35" s="11" t="str">
        <f>IF(ISBLANK(C35),"",VLOOKUP(C35,LU_Res!$A$135:$D$139,LangNum,FALSE))</f>
        <v>Neither agree nor disagree</v>
      </c>
      <c r="G35" s="61" t="s">
        <v>2433</v>
      </c>
      <c r="H35" s="1" t="str">
        <f t="shared" si="11"/>
        <v>HabHosp</v>
      </c>
      <c r="I35" s="9">
        <f t="shared" si="12"/>
        <v>0</v>
      </c>
      <c r="J35" s="1" t="str">
        <f t="shared" si="10"/>
        <v>RH;HabHosp;0;</v>
      </c>
    </row>
    <row r="36" spans="1:14">
      <c r="A36" s="8" t="s">
        <v>1490</v>
      </c>
      <c r="B36" s="21" t="str">
        <f>VLOOKUP(A36,LU_Res!$A$35:$D$45,LangNum,FALSE)</f>
        <v>When I communicate with my friends, I try to add in as many layers as possible, and try to give them my full attention</v>
      </c>
      <c r="C36" s="2">
        <v>0</v>
      </c>
      <c r="D36" s="11" t="str">
        <f>IF(ISBLANK(C36),"",VLOOKUP(C36,LU_Res!$A$135:$D$139,LangNum,FALSE))</f>
        <v>Neither agree nor disagree</v>
      </c>
      <c r="G36" s="61" t="s">
        <v>2433</v>
      </c>
      <c r="H36" s="1" t="str">
        <f t="shared" si="11"/>
        <v>HabLay</v>
      </c>
      <c r="I36" s="9">
        <f t="shared" si="12"/>
        <v>0</v>
      </c>
      <c r="J36" s="1" t="str">
        <f t="shared" si="10"/>
        <v>RH;HabLay;0;</v>
      </c>
    </row>
    <row r="37" spans="1:14">
      <c r="A37" s="8" t="s">
        <v>1492</v>
      </c>
      <c r="B37" s="21" t="str">
        <f>VLOOKUP(A37,LU_Res!$A$35:$D$45,LangNum,FALSE)</f>
        <v>I have at some point reconnected with some old 'rust' friends from my early years</v>
      </c>
      <c r="C37" s="2">
        <v>0</v>
      </c>
      <c r="D37" s="11" t="str">
        <f>IF(ISBLANK(C37),"",VLOOKUP(C37,LU_Res!$A$135:$D$139,LangNum,FALSE))</f>
        <v>Neither agree nor disagree</v>
      </c>
      <c r="G37" s="61" t="s">
        <v>2433</v>
      </c>
      <c r="H37" s="1" t="str">
        <f t="shared" si="11"/>
        <v>HabRecRust</v>
      </c>
      <c r="I37" s="9">
        <f t="shared" si="12"/>
        <v>0</v>
      </c>
      <c r="J37" s="1" t="str">
        <f t="shared" si="10"/>
        <v>RH;HabRecRust;0;</v>
      </c>
    </row>
    <row r="38" spans="1:14">
      <c r="A38" s="8" t="s">
        <v>1493</v>
      </c>
      <c r="B38" s="21" t="str">
        <f>VLOOKUP(A38,LU_Res!$A$35:$D$45,LangNum,FALSE)</f>
        <v>I rarely use the words 'busy' and 'toxic' in my communications with friends</v>
      </c>
      <c r="C38" s="2">
        <v>0</v>
      </c>
      <c r="D38" s="11" t="str">
        <f>IF(ISBLANK(C38),"",VLOOKUP(C38,LU_Res!$A$135:$D$139,LangNum,FALSE))</f>
        <v>Neither agree nor disagree</v>
      </c>
      <c r="G38" s="61" t="s">
        <v>2433</v>
      </c>
      <c r="H38" s="1" t="str">
        <f t="shared" si="11"/>
        <v>HabBusyToxic</v>
      </c>
      <c r="I38" s="9">
        <f t="shared" si="12"/>
        <v>0</v>
      </c>
      <c r="J38" s="1" t="str">
        <f t="shared" si="10"/>
        <v>RH;HabBusyToxic;0;</v>
      </c>
    </row>
    <row r="39" spans="1:14">
      <c r="A39" s="8" t="s">
        <v>1494</v>
      </c>
      <c r="B39" s="21" t="str">
        <f>VLOOKUP(A39,LU_Res!$A$35:$D$45,LangNum,FALSE)</f>
        <v>I allow friends to give me gifts and do me favours, even if I cannot reciprocate in the moment</v>
      </c>
      <c r="C39" s="2">
        <v>0</v>
      </c>
      <c r="D39" s="11" t="str">
        <f>IF(ISBLANK(C39),"",VLOOKUP(C39,LU_Res!$A$135:$D$139,LangNum,FALSE))</f>
        <v>Neither agree nor disagree</v>
      </c>
      <c r="G39" s="61" t="s">
        <v>2433</v>
      </c>
      <c r="H39" s="1" t="str">
        <f>A39</f>
        <v>HabGiftsAllow</v>
      </c>
      <c r="I39" s="9">
        <f>IF(ISBLANK(C39),"",C39)</f>
        <v>0</v>
      </c>
      <c r="J39" s="1" t="str">
        <f t="shared" si="10"/>
        <v>RH;HabGiftsAllow;0;</v>
      </c>
    </row>
    <row r="44" spans="1:14" ht="18">
      <c r="A44" s="1" t="s">
        <v>2417</v>
      </c>
      <c r="B44" s="20" t="s">
        <v>426</v>
      </c>
      <c r="C44" s="1" t="s">
        <v>2416</v>
      </c>
      <c r="G44" s="61" t="s">
        <v>2433</v>
      </c>
      <c r="H44" s="1" t="str">
        <f t="shared" ref="H44" si="13">A44</f>
        <v>HabWideLabel</v>
      </c>
      <c r="I44" s="9" t="str">
        <f>IF(ISBLANK(C44),"",C44)</f>
        <v>HabWideValue</v>
      </c>
      <c r="J44" s="1" t="str">
        <f t="shared" ref="J44:J46" si="14">G44&amp;";"&amp;H44&amp;";"&amp;I44&amp;";"</f>
        <v>RH;HabWideLabel;HabWideValue;</v>
      </c>
    </row>
    <row r="45" spans="1:14">
      <c r="A45" s="8" t="s">
        <v>891</v>
      </c>
      <c r="B45" s="21" t="str">
        <f>VLOOKUP(A45,LU_Res!$A$51:$C$83,LangNum,FALSE)</f>
        <v>I regularly try out new groups from time to time</v>
      </c>
      <c r="C45" s="2">
        <v>0</v>
      </c>
      <c r="D45" s="11" t="str">
        <f>IF(ISBLANK(C45),"",VLOOKUP(C45,LU_Res!$A$135:$D$139,LangNum,FALSE))</f>
        <v>Neither agree nor disagree</v>
      </c>
      <c r="G45" s="61" t="s">
        <v>2433</v>
      </c>
      <c r="H45" s="1" t="str">
        <f t="shared" ref="H45" si="15">A45</f>
        <v>NewGroups</v>
      </c>
      <c r="I45" s="9">
        <f>IF(ISBLANK(C45),"",C45)</f>
        <v>0</v>
      </c>
      <c r="J45" s="1" t="str">
        <f t="shared" si="14"/>
        <v>RH;NewGroups;0;</v>
      </c>
    </row>
    <row r="46" spans="1:14">
      <c r="A46" s="8" t="s">
        <v>892</v>
      </c>
      <c r="B46" s="21" t="str">
        <f>VLOOKUP(A46,LU_Res!$A$51:$C$83,LangNum,FALSE)</f>
        <v>I am registered on Meetup, Internations, or another app bringing people together (non-dating)</v>
      </c>
      <c r="C46" s="2">
        <v>0</v>
      </c>
      <c r="D46" s="11" t="str">
        <f>IF(ISBLANK(C46),"",VLOOKUP(C46,LU_Res!$A$135:$D$139,LangNum,FALSE))</f>
        <v>Neither agree nor disagree</v>
      </c>
      <c r="G46" s="61" t="s">
        <v>2433</v>
      </c>
      <c r="H46" s="1" t="str">
        <f>A46</f>
        <v>MUIntOnl</v>
      </c>
      <c r="I46" s="9">
        <f>IF(ISBLANK(C46),"",C46)</f>
        <v>0</v>
      </c>
      <c r="J46" s="1" t="str">
        <f t="shared" si="14"/>
        <v>RH;MUIntOnl;0;</v>
      </c>
    </row>
    <row r="47" spans="1:14">
      <c r="I47" s="1" t="s">
        <v>411</v>
      </c>
    </row>
  </sheetData>
  <sheetProtection sort="0" autoFilter="0" pivotTables="0"/>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0FC15030-0A9A-4DCE-8114-CDF2E78557AF}">
          <x14:formula1>
            <xm:f>LU_Res!$A$135:$A$139</xm:f>
          </x14:formula1>
          <xm:sqref>C33:C39 C20:C29</xm:sqref>
        </x14:dataValidation>
        <x14:dataValidation type="list" allowBlank="1" showInputMessage="1" showErrorMessage="1" xr:uid="{B67284B8-3718-4D3F-B311-1377D46A1D40}">
          <x14:formula1>
            <xm:f>LU_Res!$A$88:$A$91</xm:f>
          </x14:formula1>
          <xm:sqref>C11:C16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606D2-E443-4EEB-9128-727C576659C9}">
  <dimension ref="A5:AG41"/>
  <sheetViews>
    <sheetView topLeftCell="A6" workbookViewId="0">
      <selection activeCell="V22" sqref="V22"/>
    </sheetView>
  </sheetViews>
  <sheetFormatPr defaultRowHeight="14.4"/>
  <cols>
    <col min="2" max="2" width="17.44140625" customWidth="1"/>
    <col min="4" max="4" width="33" customWidth="1"/>
    <col min="5" max="5" width="11.5546875" customWidth="1"/>
    <col min="6" max="6" width="19.6640625" customWidth="1"/>
    <col min="10" max="10" width="31.5546875" customWidth="1"/>
    <col min="11" max="11" width="8.6640625" customWidth="1"/>
    <col min="12" max="12" width="18.88671875" customWidth="1"/>
    <col min="14" max="14" width="21" bestFit="1" customWidth="1"/>
    <col min="15" max="15" width="8.5546875" customWidth="1"/>
    <col min="16" max="16" width="21.88671875" bestFit="1" customWidth="1"/>
    <col min="17" max="17" width="9.109375" customWidth="1"/>
    <col min="21" max="21" width="9.109375" style="55"/>
    <col min="22" max="22" width="8.88671875" style="62"/>
  </cols>
  <sheetData>
    <row r="5" spans="3:18" ht="15" thickBot="1">
      <c r="C5" s="3" t="str">
        <f>VLOOKUP("PeriodClass",LU_PerCon!$A$5:$D$16,LangNum,FALSE)</f>
        <v>Period Classification</v>
      </c>
      <c r="E5" s="3" t="str">
        <f>VLOOKUP("Lon",LU_PerCon!$A$5:$D$16,LangNum,FALSE)</f>
        <v>Loneliness</v>
      </c>
      <c r="I5" s="3" t="str">
        <f>VLOOKUP("CountryISO",LU_PerCon!$A$5:$D$16,LangNum,FALSE)</f>
        <v>Country of location</v>
      </c>
      <c r="M5" s="3" t="str">
        <f>VLOOKUP("ConnFam",LU_PerCon!$A$5:$D$16,LangNum,FALSE)</f>
        <v>Connectedness Family</v>
      </c>
      <c r="O5" s="3" t="str">
        <f>VLOOKUP("ConnFriend",LU_PerCon!$A$5:$D$16,LangNum,FALSE)</f>
        <v>Connectedness Friends</v>
      </c>
      <c r="Q5" s="3" t="str">
        <f>VLOOKUP("ConnCom",LU_PerCon!$A$5:$D$16,LangNum,FALSE)</f>
        <v>Connectedness communities</v>
      </c>
    </row>
    <row r="6" spans="3:18" ht="29.4" thickBot="1">
      <c r="C6" t="s">
        <v>1560</v>
      </c>
      <c r="D6" s="11" t="str">
        <f>IF(ISBLANK(C6),"",VLOOKUP(C6,LU_PerCon!$A$22:$D$33,LangNum,FALSE))</f>
        <v>Primary</v>
      </c>
      <c r="E6">
        <v>0</v>
      </c>
      <c r="F6" s="11" t="str">
        <f>IF(ISBLANK(E6),"",VLOOKUP($E6,LU_PerCon!$A$39:$D$43,LangNum,FALSE))</f>
        <v>Well connected</v>
      </c>
      <c r="I6" s="51" t="s">
        <v>1661</v>
      </c>
      <c r="J6" s="11" t="str">
        <f>IF(ISBLANK(I6),"",VLOOKUP(I6,LU_PerCon!$D$94:$F$360,3,FALSE))</f>
        <v>United States of America (the)</v>
      </c>
      <c r="K6" s="11"/>
      <c r="M6">
        <v>0</v>
      </c>
      <c r="N6" s="11" t="str">
        <f>IF(ISBLANK(M6),"",VLOOKUP($E6,LU_PerCon!$A$46:$D$50,LangNum,FALSE))</f>
        <v>Chronically lonely</v>
      </c>
      <c r="O6">
        <v>0</v>
      </c>
      <c r="P6" s="11" t="str">
        <f>IF(ISBLANK(O6),"",VLOOKUP($E6,LU_PerCon!$A$46:$D$50,LangNum,FALSE))</f>
        <v>Chronically lonely</v>
      </c>
      <c r="Q6">
        <v>0</v>
      </c>
      <c r="R6" s="11" t="str">
        <f>IF(ISBLANK(Q6),"",VLOOKUP($E6,LU_PerCon!$A$46:$D$50,LangNum,FALSE))</f>
        <v>Chronically lonely</v>
      </c>
    </row>
    <row r="7" spans="3:18" ht="29.4" thickBot="1">
      <c r="C7" t="s">
        <v>1561</v>
      </c>
      <c r="D7" s="11" t="str">
        <f>IF(ISBLANK(C7),"",VLOOKUP(C7,LU_PerCon!$A$22:$D$33,LangNum,FALSE))</f>
        <v xml:space="preserve">Lower Sec </v>
      </c>
      <c r="E7">
        <v>1</v>
      </c>
      <c r="F7" s="11" t="str">
        <f>IF(ISBLANK(E7),"",VLOOKUP($E7,LU_PerCon!$A$39:$D$43,LangNum,FALSE))</f>
        <v>Mostly connected</v>
      </c>
      <c r="I7" s="51" t="s">
        <v>2231</v>
      </c>
      <c r="J7" s="11" t="str">
        <f>IF(ISBLANK(I7),"",VLOOKUP(I7,LU_PerCon!$D$94:$F$360,3,FALSE))</f>
        <v>China</v>
      </c>
      <c r="K7" s="11"/>
      <c r="M7">
        <v>1</v>
      </c>
      <c r="N7" s="11" t="str">
        <f>IF(ISBLANK(M7),"",VLOOKUP($E7,LU_PerCon!$A$46:$D$50,LangNum,FALSE))</f>
        <v>Often lonely</v>
      </c>
      <c r="O7">
        <v>1</v>
      </c>
      <c r="P7" s="11" t="str">
        <f>IF(ISBLANK(O7),"",VLOOKUP($E7,LU_PerCon!$A$46:$D$50,LangNum,FALSE))</f>
        <v>Often lonely</v>
      </c>
      <c r="Q7">
        <v>1</v>
      </c>
      <c r="R7" s="11" t="str">
        <f>IF(ISBLANK(Q7),"",VLOOKUP($E7,LU_PerCon!$A$46:$D$50,LangNum,FALSE))</f>
        <v>Often lonely</v>
      </c>
    </row>
    <row r="8" spans="3:18" ht="43.8" thickBot="1">
      <c r="C8" t="s">
        <v>1562</v>
      </c>
      <c r="D8" s="11" t="str">
        <f>IF(ISBLANK(C8),"",VLOOKUP(C8,LU_PerCon!$A$22:$D$33,LangNum,FALSE))</f>
        <v xml:space="preserve">Upper Sec </v>
      </c>
      <c r="E8">
        <v>2</v>
      </c>
      <c r="F8" s="11" t="str">
        <f>IF(ISBLANK(E8),"",VLOOKUP($E8,LU_PerCon!$A$39:$D$43,LangNum,FALSE))</f>
        <v>Intermittently lonely</v>
      </c>
      <c r="I8" s="51" t="s">
        <v>2058</v>
      </c>
      <c r="J8" s="11" t="str">
        <f>IF(ISBLANK(I8),"",VLOOKUP(I8,LU_PerCon!$D$94:$F$360,3,FALSE))</f>
        <v>India</v>
      </c>
      <c r="K8" s="11"/>
      <c r="M8">
        <v>2</v>
      </c>
      <c r="N8" s="11" t="str">
        <f>IF(ISBLANK(M8),"",VLOOKUP($E8,LU_PerCon!$A$46:$D$50,LangNum,FALSE))</f>
        <v>Intermittently lonely</v>
      </c>
      <c r="O8">
        <v>2</v>
      </c>
      <c r="P8" s="11" t="str">
        <f>IF(ISBLANK(O8),"",VLOOKUP($E8,LU_PerCon!$A$46:$D$50,LangNum,FALSE))</f>
        <v>Intermittently lonely</v>
      </c>
      <c r="Q8">
        <v>2</v>
      </c>
      <c r="R8" s="11" t="str">
        <f>IF(ISBLANK(Q8),"",VLOOKUP($E8,LU_PerCon!$A$46:$D$50,LangNum,FALSE))</f>
        <v>Intermittently lonely</v>
      </c>
    </row>
    <row r="9" spans="3:18" ht="43.8" thickBot="1">
      <c r="C9" t="s">
        <v>1563</v>
      </c>
      <c r="D9" s="11" t="str">
        <f>IF(ISBLANK(C9),"",VLOOKUP(C9,LU_PerCon!$A$22:$D$33,LangNum,FALSE))</f>
        <v>Transition</v>
      </c>
      <c r="E9">
        <v>3</v>
      </c>
      <c r="F9" s="11" t="str">
        <f>IF(ISBLANK(E9),"",VLOOKUP($E9,LU_PerCon!$A$39:$D$43,LangNum,FALSE))</f>
        <v>Often lonely</v>
      </c>
      <c r="I9" s="51" t="s">
        <v>1965</v>
      </c>
      <c r="J9" s="11" t="str">
        <f>IF(ISBLANK(I9),"",VLOOKUP(I9,LU_PerCon!$D$94:$F$360,3,FALSE))</f>
        <v>Malaysia</v>
      </c>
      <c r="K9" s="11"/>
      <c r="M9">
        <v>3</v>
      </c>
      <c r="N9" s="11" t="str">
        <f>IF(ISBLANK(M9),"",VLOOKUP($E9,LU_PerCon!$A$46:$D$50,LangNum,FALSE))</f>
        <v>Mostly connected</v>
      </c>
      <c r="O9">
        <v>3</v>
      </c>
      <c r="P9" s="11" t="str">
        <f>IF(ISBLANK(O9),"",VLOOKUP($E9,LU_PerCon!$A$46:$D$50,LangNum,FALSE))</f>
        <v>Mostly connected</v>
      </c>
      <c r="Q9">
        <v>3</v>
      </c>
      <c r="R9" s="11" t="str">
        <f>IF(ISBLANK(Q9),"",VLOOKUP($E9,LU_PerCon!$A$46:$D$50,LangNum,FALSE))</f>
        <v>Mostly connected</v>
      </c>
    </row>
    <row r="10" spans="3:18" ht="43.8" thickBot="1">
      <c r="C10" t="s">
        <v>1564</v>
      </c>
      <c r="D10" s="11" t="str">
        <f>IF(ISBLANK(C10),"",VLOOKUP(C10,LU_PerCon!$A$22:$D$33,LangNum,FALSE))</f>
        <v xml:space="preserve">Uni </v>
      </c>
      <c r="E10">
        <v>4</v>
      </c>
      <c r="F10" s="11" t="str">
        <f>IF(ISBLANK(E10),"",VLOOKUP($E10,LU_PerCon!$A$39:$D$43,LangNum,FALSE))</f>
        <v>Chronically lonely</v>
      </c>
      <c r="I10" s="51" t="s">
        <v>2273</v>
      </c>
      <c r="J10" s="11" t="str">
        <f>IF(ISBLANK(I10),"",VLOOKUP(I10,LU_PerCon!$D$94:$F$360,3,FALSE))</f>
        <v>Brazil</v>
      </c>
      <c r="K10" s="11"/>
      <c r="M10">
        <v>4</v>
      </c>
      <c r="N10" s="11" t="str">
        <f>IF(ISBLANK(M10),"",VLOOKUP($E10,LU_PerCon!$A$46:$D$50,LangNum,FALSE))</f>
        <v>Well connected</v>
      </c>
      <c r="O10">
        <v>4</v>
      </c>
      <c r="P10" s="11" t="str">
        <f>IF(ISBLANK(O10),"",VLOOKUP($E10,LU_PerCon!$A$46:$D$50,LangNum,FALSE))</f>
        <v>Well connected</v>
      </c>
      <c r="Q10">
        <v>4</v>
      </c>
      <c r="R10" s="11" t="str">
        <f>IF(ISBLANK(Q10),"",VLOOKUP($E10,LU_PerCon!$A$46:$D$50,LangNum,FALSE))</f>
        <v>Well connected</v>
      </c>
    </row>
    <row r="11" spans="3:18" ht="15.6" thickBot="1">
      <c r="C11" t="s">
        <v>1565</v>
      </c>
      <c r="D11" s="11" t="str">
        <f>IF(ISBLANK(C11),"",VLOOKUP(C11,LU_PerCon!$A$22:$D$33,LangNum,FALSE))</f>
        <v>Training</v>
      </c>
      <c r="E11" s="11"/>
      <c r="I11" s="51" t="s">
        <v>2118</v>
      </c>
      <c r="J11" s="11" t="str">
        <f>IF(ISBLANK(I11),"",VLOOKUP(I11,LU_PerCon!$D$94:$F$360,3,FALSE))</f>
        <v>Germany</v>
      </c>
      <c r="K11" s="11"/>
    </row>
    <row r="12" spans="3:18" ht="15.6" thickBot="1">
      <c r="C12" t="s">
        <v>1566</v>
      </c>
      <c r="D12" s="11" t="str">
        <f>IF(ISBLANK(C12),"",VLOOKUP(C12,LU_PerCon!$A$22:$D$33,LangNum,FALSE))</f>
        <v>First Job</v>
      </c>
      <c r="E12" s="11"/>
      <c r="I12" s="51" t="s">
        <v>1742</v>
      </c>
      <c r="J12" s="11" t="str">
        <f>IF(ISBLANK(I12),"",VLOOKUP(I12,LU_PerCon!$D$94:$F$360,3,FALSE))</f>
        <v>Spain</v>
      </c>
      <c r="K12" s="11"/>
    </row>
    <row r="13" spans="3:18" ht="29.4" thickBot="1">
      <c r="C13" t="s">
        <v>1567</v>
      </c>
      <c r="D13" s="11" t="str">
        <f>IF(ISBLANK(C13),"",VLOOKUP(C13,LU_PerCon!$A$22:$D$33,LangNum,FALSE))</f>
        <v>Career</v>
      </c>
      <c r="E13" s="11"/>
      <c r="I13" s="51" t="s">
        <v>1667</v>
      </c>
      <c r="J13" s="11" t="str">
        <f>IF(ISBLANK(I13),"",VLOOKUP(I13,LU_PerCon!$D$94:$F$360,3,FALSE))</f>
        <v>United Kingdom of Great Britain and Northern Ireland (the)</v>
      </c>
      <c r="K13" s="11"/>
    </row>
    <row r="14" spans="3:18" ht="15.6" thickBot="1">
      <c r="C14" t="s">
        <v>1568</v>
      </c>
      <c r="D14" s="11" t="str">
        <f>IF(ISBLANK(C14),"",VLOOKUP(C14,LU_PerCon!$A$22:$D$33,LangNum,FALSE))</f>
        <v>Career Pivot</v>
      </c>
      <c r="E14" s="11"/>
      <c r="I14" s="51" t="s">
        <v>2037</v>
      </c>
      <c r="J14" s="11" t="str">
        <f>IF(ISBLANK(I14),"",VLOOKUP(I14,LU_PerCon!$D$94:$F$360,3,FALSE))</f>
        <v>Italy</v>
      </c>
      <c r="K14" s="11"/>
    </row>
    <row r="15" spans="3:18" ht="15.6" thickBot="1">
      <c r="C15" t="s">
        <v>1569</v>
      </c>
      <c r="D15" s="11" t="str">
        <f>IF(ISBLANK(C15),"",VLOOKUP(C15,LU_PerCon!$A$22:$D$33,LangNum,FALSE))</f>
        <v>Family Build</v>
      </c>
      <c r="E15" s="11"/>
      <c r="I15" s="51" t="s">
        <v>2031</v>
      </c>
      <c r="J15" s="11" t="str">
        <f>IF(ISBLANK(I15),"",VLOOKUP(I15,LU_PerCon!$D$94:$F$360,3,FALSE))</f>
        <v>Japan</v>
      </c>
      <c r="K15" s="11"/>
    </row>
    <row r="16" spans="3:18" ht="15.6" thickBot="1">
      <c r="C16" t="s">
        <v>1570</v>
      </c>
      <c r="D16" s="11" t="str">
        <f>IF(ISBLANK(C16),"",VLOOKUP(C16,LU_PerCon!$A$22:$D$33,LangNum,FALSE))</f>
        <v>Caregiving</v>
      </c>
      <c r="E16" s="11"/>
      <c r="I16" s="51" t="s">
        <v>2327</v>
      </c>
      <c r="J16" s="11" t="str">
        <f>IF(ISBLANK(I16),"",VLOOKUP(I16,LU_PerCon!$D$94:$F$360,3,FALSE))</f>
        <v>Australia</v>
      </c>
      <c r="K16" s="11"/>
    </row>
    <row r="17" spans="1:33">
      <c r="C17" t="s">
        <v>1571</v>
      </c>
      <c r="D17" s="11" t="str">
        <f>IF(ISBLANK(C17),"",VLOOKUP(C17,LU_PerCon!$A$22:$D$33,LangNum,FALSE))</f>
        <v>Retire Early</v>
      </c>
      <c r="E17" s="11"/>
    </row>
    <row r="20" spans="1:33">
      <c r="B20" s="3" t="str">
        <f>VLOOKUP("PeriodName",LU_PerCon!$A$5:$D$16,LangNum,FALSE)</f>
        <v>Label of Period</v>
      </c>
      <c r="C20" s="3" t="str">
        <f>VLOOKUP("PeriodClass",LU_PerCon!$A$5:$D$16,LangNum,FALSE)</f>
        <v>Period Classification</v>
      </c>
      <c r="E20" s="3" t="str">
        <f>VLOOKUP("Lon",LU_PerCon!$A$5:$D$16,LangNum,FALSE)</f>
        <v>Loneliness</v>
      </c>
      <c r="G20" s="3" t="str">
        <f>VLOOKUP("StartYear",LU_PerCon!$A$5:$D$16,LangNum,FALSE)</f>
        <v>Start Year</v>
      </c>
      <c r="H20" s="3" t="str">
        <f>VLOOKUP("EndYear",LU_PerCon!$A$5:$D$16,LangNum,FALSE)</f>
        <v>End Year</v>
      </c>
      <c r="I20" s="3" t="str">
        <f>VLOOKUP("CountryISO",LU_PerCon!$A$5:$D$16,LangNum,FALSE)</f>
        <v>Country of location</v>
      </c>
      <c r="K20" s="3" t="str">
        <f>VLOOKUP("SocialChange",LU_PerCon!$A$5:$D$16,LangNum,FALSE)</f>
        <v>Change of Social Environment</v>
      </c>
      <c r="M20" s="3" t="str">
        <f>VLOOKUP("ConnFam",LU_PerCon!$A$5:$D$16,LangNum,FALSE)</f>
        <v>Connectedness Family</v>
      </c>
      <c r="O20" s="3" t="str">
        <f>VLOOKUP("ConnFriend",LU_PerCon!$A$5:$D$16,LangNum,FALSE)</f>
        <v>Connectedness Friends</v>
      </c>
      <c r="Q20" s="3" t="str">
        <f>VLOOKUP("ConnCom",LU_PerCon!$A$5:$D$16,LangNum,FALSE)</f>
        <v>Connectedness communities</v>
      </c>
    </row>
    <row r="21" spans="1:33">
      <c r="A21" t="s">
        <v>2381</v>
      </c>
      <c r="B21" t="s">
        <v>1033</v>
      </c>
      <c r="C21" t="s">
        <v>2393</v>
      </c>
      <c r="E21" t="s">
        <v>2389</v>
      </c>
      <c r="G21" t="s">
        <v>2382</v>
      </c>
      <c r="H21" t="s">
        <v>2383</v>
      </c>
      <c r="I21" t="s">
        <v>2384</v>
      </c>
      <c r="K21" t="s">
        <v>2385</v>
      </c>
      <c r="M21" t="s">
        <v>2386</v>
      </c>
      <c r="O21" t="s">
        <v>2387</v>
      </c>
      <c r="Q21" t="s">
        <v>2388</v>
      </c>
      <c r="V21" s="62" t="s">
        <v>1745</v>
      </c>
      <c r="W21" s="1" t="str">
        <f>IF(ISBLANK(B21),"",A21)</f>
        <v>PeriodLabel</v>
      </c>
      <c r="X21" s="9" t="str">
        <f>IF(ISBLANK(C21),"",C21)</f>
        <v>PeriodClass</v>
      </c>
      <c r="Y21" s="9" t="str">
        <f>IF(ISBLANK(E21),"",E21)</f>
        <v>Lon</v>
      </c>
      <c r="Z21" s="9" t="str">
        <f t="shared" ref="Z21:AB22" si="0">IF(ISBLANK(G21),"",G21)</f>
        <v>StartYear</v>
      </c>
      <c r="AA21" s="9" t="str">
        <f t="shared" si="0"/>
        <v>EndYear</v>
      </c>
      <c r="AB21" s="9" t="str">
        <f t="shared" si="0"/>
        <v>CountryISO</v>
      </c>
      <c r="AC21" s="9" t="str">
        <f>IF(ISBLANK(K21),"",K21)</f>
        <v>SocialChange</v>
      </c>
      <c r="AD21" s="9" t="str">
        <f>IF(ISBLANK(M21),"",M21)</f>
        <v>ConnFam</v>
      </c>
      <c r="AE21" s="9" t="str">
        <f>IF(ISBLANK(O21),"",O21)</f>
        <v>ConnFriend</v>
      </c>
      <c r="AF21" s="9" t="str">
        <f>IF(ISBLANK(Q21),"",Q21)</f>
        <v>ConnCom</v>
      </c>
      <c r="AG21" s="1" t="str">
        <f>IF(OR(ISBLANK(W21),W21=""),"",V21&amp;";"&amp;W21&amp;";"&amp;X21&amp;";"&amp;Y21&amp;";"&amp;Z21&amp;";"&amp;AA21&amp;";"&amp;AB21&amp;";"&amp;AC21&amp;";"&amp;AD21&amp;";"&amp;AE21&amp;";"&amp;AF21&amp;";")</f>
        <v>SS;PeriodLabel;PeriodClass;Lon;StartYear;EndYear;CountryISO;SocialChange;ConnFam;ConnFriend;ConnCom;</v>
      </c>
    </row>
    <row r="22" spans="1:33" ht="43.2">
      <c r="A22" s="55" t="s">
        <v>1030</v>
      </c>
      <c r="B22" s="49" t="s">
        <v>1609</v>
      </c>
      <c r="C22" s="48" t="s">
        <v>1560</v>
      </c>
      <c r="D22" s="11" t="str">
        <f>IF(ISBLANK(C22),"",VLOOKUP(C22,LU_PerCon!$A$22:$D$33,LangNum,FALSE))</f>
        <v>Primary</v>
      </c>
      <c r="E22" s="50">
        <v>2</v>
      </c>
      <c r="F22" s="11" t="str">
        <f>IF(ISBLANK(E22),"",VLOOKUP($E22,LU_PerCon!$A$39:$D$43,LangNum,FALSE))</f>
        <v>Intermittently lonely</v>
      </c>
      <c r="G22" s="48"/>
      <c r="H22" s="48"/>
      <c r="I22" s="49" t="s">
        <v>1661</v>
      </c>
      <c r="J22" s="11" t="str">
        <f>IF(ISBLANK(I22),"",VLOOKUP(I22,LU_PerCon!$D$94:$F$360,3,FALSE))</f>
        <v>United States of America (the)</v>
      </c>
      <c r="K22" s="50">
        <v>0</v>
      </c>
      <c r="L22" s="11" t="str">
        <f>IF(ISBLANK(K22),"",VLOOKUP($E22,LU_PerCon!$A$54:$D$58,LangNum,FALSE))</f>
        <v>Moderate change (50%), institution change</v>
      </c>
      <c r="M22" s="50">
        <v>1</v>
      </c>
      <c r="N22" s="11" t="str">
        <f>IF(ISBLANK(M22),"",VLOOKUP($E22,LU_PerCon!$A$46:$D$50,LangNum,FALSE))</f>
        <v>Intermittently lonely</v>
      </c>
      <c r="O22" s="50">
        <v>3</v>
      </c>
      <c r="P22" s="11" t="str">
        <f>IF(ISBLANK(O22),"",VLOOKUP($E22,LU_PerCon!$A$46:$D$50,LangNum,FALSE))</f>
        <v>Intermittently lonely</v>
      </c>
      <c r="Q22" s="50">
        <v>1</v>
      </c>
      <c r="R22" s="11" t="str">
        <f>IF(ISBLANK(Q22),"",VLOOKUP($E22,LU_PerCon!$A$46:$D$50,LangNum,FALSE))</f>
        <v>Intermittently lonely</v>
      </c>
      <c r="V22" s="62" t="s">
        <v>2434</v>
      </c>
      <c r="W22" s="1" t="str">
        <f>IF(ISBLANK(B22),"",A22)</f>
        <v>T01</v>
      </c>
      <c r="X22" s="9" t="str">
        <f>IF(ISBLANK(C22),"",C22)</f>
        <v>Per01</v>
      </c>
      <c r="Y22" s="9">
        <f>IF(ISBLANK(E22),"",E22)</f>
        <v>2</v>
      </c>
      <c r="Z22" s="9" t="str">
        <f t="shared" si="0"/>
        <v/>
      </c>
      <c r="AA22" s="9" t="str">
        <f t="shared" si="0"/>
        <v/>
      </c>
      <c r="AB22" s="9" t="str">
        <f t="shared" si="0"/>
        <v>USA</v>
      </c>
      <c r="AC22" s="9">
        <f>IF(ISBLANK(K22),"",K22)</f>
        <v>0</v>
      </c>
      <c r="AD22" s="9">
        <f>IF(ISBLANK(M22),"",M22)</f>
        <v>1</v>
      </c>
      <c r="AE22" s="9">
        <f>IF(ISBLANK(O22),"",O22)</f>
        <v>3</v>
      </c>
      <c r="AF22" s="9">
        <f>IF(ISBLANK(Q22),"",Q22)</f>
        <v>1</v>
      </c>
      <c r="AG22" s="1" t="str">
        <f t="shared" ref="AG22:AG41" si="1">IF(OR(ISBLANK(W22),W22=""),"",V22&amp;";"&amp;W22&amp;";"&amp;X22&amp;";"&amp;Y22&amp;";"&amp;Z22&amp;";"&amp;AA22&amp;";"&amp;AB22&amp;";"&amp;AC22&amp;";"&amp;AD22&amp;";"&amp;AE22&amp;";"&amp;AF22&amp;";")</f>
        <v>PC;T01;Per01;2;;;USA;0;1;3;1;</v>
      </c>
    </row>
    <row r="23" spans="1:33" ht="28.8">
      <c r="A23" s="55" t="s">
        <v>1031</v>
      </c>
      <c r="B23" s="49" t="s">
        <v>1608</v>
      </c>
      <c r="C23" s="48" t="s">
        <v>1561</v>
      </c>
      <c r="D23" s="11" t="str">
        <f>IF(ISBLANK(C23),"",VLOOKUP(C23,LU_PerCon!$A$22:$D$33,LangNum,FALSE))</f>
        <v xml:space="preserve">Lower Sec </v>
      </c>
      <c r="E23" s="50">
        <v>1</v>
      </c>
      <c r="F23" s="11" t="str">
        <f>IF(ISBLANK(E23),"",VLOOKUP($E23,LU_PerCon!$A$39:$D$43,LangNum,FALSE))</f>
        <v>Mostly connected</v>
      </c>
      <c r="G23" s="48"/>
      <c r="H23" s="48"/>
      <c r="I23" s="49" t="s">
        <v>2231</v>
      </c>
      <c r="J23" s="11" t="str">
        <f>IF(ISBLANK(I23),"",VLOOKUP(I23,LU_PerCon!$D$94:$F$360,3,FALSE))</f>
        <v>China</v>
      </c>
      <c r="K23" s="50">
        <v>2</v>
      </c>
      <c r="L23" s="11" t="str">
        <f>IF(ISBLANK(K23),"",VLOOKUP($E23,LU_PerCon!$A$54:$D$58,LangNum,FALSE))</f>
        <v>Some reshuffle (25%)</v>
      </c>
      <c r="M23" s="50">
        <v>2</v>
      </c>
      <c r="N23" s="11" t="str">
        <f>IF(ISBLANK(M23),"",VLOOKUP($E23,LU_PerCon!$A$46:$D$50,LangNum,FALSE))</f>
        <v>Often lonely</v>
      </c>
      <c r="O23" s="50">
        <v>4</v>
      </c>
      <c r="P23" s="11" t="str">
        <f>IF(ISBLANK(O23),"",VLOOKUP($E23,LU_PerCon!$A$46:$D$50,LangNum,FALSE))</f>
        <v>Often lonely</v>
      </c>
      <c r="Q23" s="50">
        <v>1</v>
      </c>
      <c r="R23" s="11" t="str">
        <f>IF(ISBLANK(Q23),"",VLOOKUP($E23,LU_PerCon!$A$46:$D$50,LangNum,FALSE))</f>
        <v>Often lonely</v>
      </c>
      <c r="V23" s="62" t="s">
        <v>2434</v>
      </c>
      <c r="W23" s="1" t="str">
        <f t="shared" ref="W23:W41" si="2">IF(ISBLANK(B23),"",A23)</f>
        <v>T02</v>
      </c>
      <c r="X23" s="9" t="str">
        <f t="shared" ref="X23:X41" si="3">IF(ISBLANK(C23),"",C23)</f>
        <v>Per02</v>
      </c>
      <c r="Y23" s="9">
        <f t="shared" ref="Y23:Y41" si="4">IF(ISBLANK(E23),"",E23)</f>
        <v>1</v>
      </c>
      <c r="Z23" s="9" t="str">
        <f t="shared" ref="Z23:Z41" si="5">IF(ISBLANK(G23),"",G23)</f>
        <v/>
      </c>
      <c r="AA23" s="9" t="str">
        <f t="shared" ref="AA23:AA41" si="6">IF(ISBLANK(H23),"",H23)</f>
        <v/>
      </c>
      <c r="AB23" s="9" t="str">
        <f t="shared" ref="AB23:AB41" si="7">IF(ISBLANK(I23),"",I23)</f>
        <v>CHN</v>
      </c>
      <c r="AC23" s="9">
        <f t="shared" ref="AC23:AC41" si="8">IF(ISBLANK(K23),"",K23)</f>
        <v>2</v>
      </c>
      <c r="AD23" s="9">
        <f t="shared" ref="AD23:AD41" si="9">IF(ISBLANK(M23),"",M23)</f>
        <v>2</v>
      </c>
      <c r="AE23" s="9">
        <f t="shared" ref="AE23:AE41" si="10">IF(ISBLANK(O23),"",O23)</f>
        <v>4</v>
      </c>
      <c r="AF23" s="9">
        <f t="shared" ref="AF23:AF41" si="11">IF(ISBLANK(Q23),"",Q23)</f>
        <v>1</v>
      </c>
      <c r="AG23" s="1" t="str">
        <f t="shared" si="1"/>
        <v>PC;T02;Per02;1;;;CHN;2;2;4;1;</v>
      </c>
    </row>
    <row r="24" spans="1:33" ht="43.2">
      <c r="A24" s="55" t="s">
        <v>1032</v>
      </c>
      <c r="B24" s="49" t="s">
        <v>1610</v>
      </c>
      <c r="C24" s="48" t="s">
        <v>1563</v>
      </c>
      <c r="D24" s="11" t="str">
        <f>IF(ISBLANK(C24),"",VLOOKUP(C24,LU_PerCon!$A$22:$D$33,LangNum,FALSE))</f>
        <v>Transition</v>
      </c>
      <c r="E24" s="50">
        <v>3</v>
      </c>
      <c r="F24" s="11" t="str">
        <f>IF(ISBLANK(E24),"",VLOOKUP($E24,LU_PerCon!$A$39:$D$43,LangNum,FALSE))</f>
        <v>Often lonely</v>
      </c>
      <c r="G24" s="48"/>
      <c r="H24" s="48"/>
      <c r="I24" s="49" t="s">
        <v>2058</v>
      </c>
      <c r="J24" s="11" t="str">
        <f>IF(ISBLANK(I24),"",VLOOKUP(I24,LU_PerCon!$D$94:$F$360,3,FALSE))</f>
        <v>India</v>
      </c>
      <c r="K24" s="50">
        <v>2</v>
      </c>
      <c r="L24" s="11" t="str">
        <f>IF(ISBLANK(K24),"",VLOOKUP($E24,LU_PerCon!$A$54:$D$58,LangNum,FALSE))</f>
        <v>Major change (75%), institution change, city change</v>
      </c>
      <c r="M24" s="50">
        <v>4</v>
      </c>
      <c r="N24" s="11" t="str">
        <f>IF(ISBLANK(M24),"",VLOOKUP($E24,LU_PerCon!$A$46:$D$50,LangNum,FALSE))</f>
        <v>Mostly connected</v>
      </c>
      <c r="O24" s="50">
        <v>4</v>
      </c>
      <c r="P24" s="11" t="str">
        <f>IF(ISBLANK(O24),"",VLOOKUP($E24,LU_PerCon!$A$46:$D$50,LangNum,FALSE))</f>
        <v>Mostly connected</v>
      </c>
      <c r="Q24" s="50">
        <v>0</v>
      </c>
      <c r="R24" s="11" t="str">
        <f>IF(ISBLANK(Q24),"",VLOOKUP($E24,LU_PerCon!$A$46:$D$50,LangNum,FALSE))</f>
        <v>Mostly connected</v>
      </c>
      <c r="V24" s="62" t="s">
        <v>2434</v>
      </c>
      <c r="W24" s="1" t="str">
        <f t="shared" si="2"/>
        <v>T03</v>
      </c>
      <c r="X24" s="9" t="str">
        <f t="shared" si="3"/>
        <v>Per04</v>
      </c>
      <c r="Y24" s="9">
        <f t="shared" si="4"/>
        <v>3</v>
      </c>
      <c r="Z24" s="9" t="str">
        <f t="shared" si="5"/>
        <v/>
      </c>
      <c r="AA24" s="9" t="str">
        <f t="shared" si="6"/>
        <v/>
      </c>
      <c r="AB24" s="9" t="str">
        <f t="shared" si="7"/>
        <v>IND</v>
      </c>
      <c r="AC24" s="9">
        <f t="shared" si="8"/>
        <v>2</v>
      </c>
      <c r="AD24" s="9">
        <f t="shared" si="9"/>
        <v>4</v>
      </c>
      <c r="AE24" s="9">
        <f t="shared" si="10"/>
        <v>4</v>
      </c>
      <c r="AF24" s="9">
        <f t="shared" si="11"/>
        <v>0</v>
      </c>
      <c r="AG24" s="1" t="str">
        <f t="shared" si="1"/>
        <v>PC;T03;Per04;3;;;IND;2;4;4;0;</v>
      </c>
    </row>
    <row r="25" spans="1:33">
      <c r="A25" s="55" t="s">
        <v>1525</v>
      </c>
      <c r="B25" s="49"/>
      <c r="C25" s="48"/>
      <c r="D25" s="11" t="str">
        <f>IF(ISBLANK(C25),"",VLOOKUP(C25,LU_PerCon!$A$22:$D$33,LangNum,FALSE))</f>
        <v/>
      </c>
      <c r="E25" s="50"/>
      <c r="F25" s="11" t="str">
        <f>IF(ISBLANK(E25),"",VLOOKUP($E25,LU_PerCon!$A$39:$D$43,LangNum,FALSE))</f>
        <v/>
      </c>
      <c r="G25" s="48"/>
      <c r="H25" s="48"/>
      <c r="I25" s="49"/>
      <c r="J25" s="11" t="str">
        <f>IF(ISBLANK(I25),"",VLOOKUP(I25,LU_PerCon!$D$94:$F$360,3,FALSE))</f>
        <v/>
      </c>
      <c r="K25" s="50"/>
      <c r="L25" s="11" t="str">
        <f>IF(ISBLANK(K25),"",VLOOKUP($E25,LU_PerCon!$A$54:$D$58,LangNum,FALSE))</f>
        <v/>
      </c>
      <c r="M25" s="50"/>
      <c r="N25" s="11" t="str">
        <f>IF(ISBLANK(M25),"",VLOOKUP($E25,LU_PerCon!$A$46:$D$50,LangNum,FALSE))</f>
        <v/>
      </c>
      <c r="O25" s="50"/>
      <c r="P25" s="11" t="str">
        <f>IF(ISBLANK(O25),"",VLOOKUP($E25,LU_PerCon!$A$46:$D$50,LangNum,FALSE))</f>
        <v/>
      </c>
      <c r="Q25" s="50"/>
      <c r="R25" s="11" t="str">
        <f>IF(ISBLANK(Q25),"",VLOOKUP($E25,LU_PerCon!$A$46:$D$50,LangNum,FALSE))</f>
        <v/>
      </c>
      <c r="V25" s="62" t="s">
        <v>2434</v>
      </c>
      <c r="W25" s="1" t="str">
        <f t="shared" si="2"/>
        <v/>
      </c>
      <c r="X25" s="9" t="str">
        <f t="shared" si="3"/>
        <v/>
      </c>
      <c r="Y25" s="9" t="str">
        <f t="shared" si="4"/>
        <v/>
      </c>
      <c r="Z25" s="9" t="str">
        <f t="shared" si="5"/>
        <v/>
      </c>
      <c r="AA25" s="9" t="str">
        <f t="shared" si="6"/>
        <v/>
      </c>
      <c r="AB25" s="9" t="str">
        <f t="shared" si="7"/>
        <v/>
      </c>
      <c r="AC25" s="9" t="str">
        <f t="shared" si="8"/>
        <v/>
      </c>
      <c r="AD25" s="9" t="str">
        <f t="shared" si="9"/>
        <v/>
      </c>
      <c r="AE25" s="9" t="str">
        <f t="shared" si="10"/>
        <v/>
      </c>
      <c r="AF25" s="9" t="str">
        <f t="shared" si="11"/>
        <v/>
      </c>
      <c r="AG25" s="1" t="str">
        <f t="shared" si="1"/>
        <v/>
      </c>
    </row>
    <row r="26" spans="1:33">
      <c r="A26" s="55" t="s">
        <v>1526</v>
      </c>
      <c r="B26" s="49"/>
      <c r="C26" s="48"/>
      <c r="D26" s="11" t="str">
        <f>IF(ISBLANK(C26),"",VLOOKUP(C26,LU_PerCon!$A$22:$D$33,LangNum,FALSE))</f>
        <v/>
      </c>
      <c r="E26" s="50"/>
      <c r="F26" s="11" t="str">
        <f>IF(ISBLANK(E26),"",VLOOKUP($E26,LU_PerCon!$A$39:$D$43,LangNum,FALSE))</f>
        <v/>
      </c>
      <c r="G26" s="48"/>
      <c r="H26" s="48"/>
      <c r="I26" s="49"/>
      <c r="J26" s="11" t="str">
        <f>IF(ISBLANK(I26),"",VLOOKUP(I26,LU_PerCon!$D$94:$F$360,3,FALSE))</f>
        <v/>
      </c>
      <c r="K26" s="50"/>
      <c r="L26" s="11" t="str">
        <f>IF(ISBLANK(K26),"",VLOOKUP($E26,LU_PerCon!$A$54:$D$58,LangNum,FALSE))</f>
        <v/>
      </c>
      <c r="M26" s="50"/>
      <c r="N26" s="11" t="str">
        <f>IF(ISBLANK(M26),"",VLOOKUP($E26,LU_PerCon!$A$46:$D$50,LangNum,FALSE))</f>
        <v/>
      </c>
      <c r="O26" s="50"/>
      <c r="P26" s="11" t="str">
        <f>IF(ISBLANK(O26),"",VLOOKUP($E26,LU_PerCon!$A$46:$D$50,LangNum,FALSE))</f>
        <v/>
      </c>
      <c r="Q26" s="50"/>
      <c r="R26" s="11" t="str">
        <f>IF(ISBLANK(Q26),"",VLOOKUP($E26,LU_PerCon!$A$46:$D$50,LangNum,FALSE))</f>
        <v/>
      </c>
      <c r="V26" s="62" t="s">
        <v>2434</v>
      </c>
      <c r="W26" s="1" t="str">
        <f t="shared" si="2"/>
        <v/>
      </c>
      <c r="X26" s="9" t="str">
        <f t="shared" si="3"/>
        <v/>
      </c>
      <c r="Y26" s="9" t="str">
        <f t="shared" si="4"/>
        <v/>
      </c>
      <c r="Z26" s="9" t="str">
        <f t="shared" si="5"/>
        <v/>
      </c>
      <c r="AA26" s="9" t="str">
        <f t="shared" si="6"/>
        <v/>
      </c>
      <c r="AB26" s="9" t="str">
        <f t="shared" si="7"/>
        <v/>
      </c>
      <c r="AC26" s="9" t="str">
        <f t="shared" si="8"/>
        <v/>
      </c>
      <c r="AD26" s="9" t="str">
        <f t="shared" si="9"/>
        <v/>
      </c>
      <c r="AE26" s="9" t="str">
        <f t="shared" si="10"/>
        <v/>
      </c>
      <c r="AF26" s="9" t="str">
        <f t="shared" si="11"/>
        <v/>
      </c>
      <c r="AG26" s="1" t="str">
        <f t="shared" si="1"/>
        <v/>
      </c>
    </row>
    <row r="27" spans="1:33">
      <c r="A27" s="55" t="s">
        <v>1527</v>
      </c>
      <c r="B27" s="49"/>
      <c r="C27" s="48"/>
      <c r="D27" s="11" t="str">
        <f>IF(ISBLANK(C27),"",VLOOKUP(C27,LU_PerCon!$A$22:$D$33,LangNum,FALSE))</f>
        <v/>
      </c>
      <c r="E27" s="50"/>
      <c r="F27" s="11" t="str">
        <f>IF(ISBLANK(E27),"",VLOOKUP($E27,LU_PerCon!$A$39:$D$43,LangNum,FALSE))</f>
        <v/>
      </c>
      <c r="G27" s="48"/>
      <c r="H27" s="48"/>
      <c r="I27" s="49"/>
      <c r="J27" s="11" t="str">
        <f>IF(ISBLANK(I27),"",VLOOKUP(I27,LU_PerCon!$D$94:$F$360,3,FALSE))</f>
        <v/>
      </c>
      <c r="K27" s="50"/>
      <c r="L27" s="11" t="str">
        <f>IF(ISBLANK(K27),"",VLOOKUP($E27,LU_PerCon!$A$54:$D$58,LangNum,FALSE))</f>
        <v/>
      </c>
      <c r="M27" s="50"/>
      <c r="N27" s="11" t="str">
        <f>IF(ISBLANK(M27),"",VLOOKUP($E27,LU_PerCon!$A$46:$D$50,LangNum,FALSE))</f>
        <v/>
      </c>
      <c r="O27" s="50"/>
      <c r="P27" s="11" t="str">
        <f>IF(ISBLANK(O27),"",VLOOKUP($E27,LU_PerCon!$A$46:$D$50,LangNum,FALSE))</f>
        <v/>
      </c>
      <c r="Q27" s="50"/>
      <c r="R27" s="11" t="str">
        <f>IF(ISBLANK(Q27),"",VLOOKUP($E27,LU_PerCon!$A$46:$D$50,LangNum,FALSE))</f>
        <v/>
      </c>
      <c r="V27" s="62" t="s">
        <v>2434</v>
      </c>
      <c r="W27" s="1" t="str">
        <f t="shared" si="2"/>
        <v/>
      </c>
      <c r="X27" s="9" t="str">
        <f t="shared" si="3"/>
        <v/>
      </c>
      <c r="Y27" s="9" t="str">
        <f t="shared" si="4"/>
        <v/>
      </c>
      <c r="Z27" s="9" t="str">
        <f t="shared" si="5"/>
        <v/>
      </c>
      <c r="AA27" s="9" t="str">
        <f t="shared" si="6"/>
        <v/>
      </c>
      <c r="AB27" s="9" t="str">
        <f t="shared" si="7"/>
        <v/>
      </c>
      <c r="AC27" s="9" t="str">
        <f t="shared" si="8"/>
        <v/>
      </c>
      <c r="AD27" s="9" t="str">
        <f t="shared" si="9"/>
        <v/>
      </c>
      <c r="AE27" s="9" t="str">
        <f t="shared" si="10"/>
        <v/>
      </c>
      <c r="AF27" s="9" t="str">
        <f t="shared" si="11"/>
        <v/>
      </c>
      <c r="AG27" s="1" t="str">
        <f t="shared" si="1"/>
        <v/>
      </c>
    </row>
    <row r="28" spans="1:33">
      <c r="A28" s="55" t="s">
        <v>1528</v>
      </c>
      <c r="B28" s="49"/>
      <c r="C28" s="48"/>
      <c r="D28" s="11" t="str">
        <f>IF(ISBLANK(C28),"",VLOOKUP(C28,LU_PerCon!$A$22:$D$33,LangNum,FALSE))</f>
        <v/>
      </c>
      <c r="E28" s="50"/>
      <c r="F28" s="11" t="str">
        <f>IF(ISBLANK(E28),"",VLOOKUP($E28,LU_PerCon!$A$39:$D$43,LangNum,FALSE))</f>
        <v/>
      </c>
      <c r="G28" s="48"/>
      <c r="H28" s="48"/>
      <c r="I28" s="49"/>
      <c r="J28" s="11" t="str">
        <f>IF(ISBLANK(I28),"",VLOOKUP(I28,LU_PerCon!$D$94:$F$360,3,FALSE))</f>
        <v/>
      </c>
      <c r="K28" s="50"/>
      <c r="L28" s="11" t="str">
        <f>IF(ISBLANK(K28),"",VLOOKUP($E28,LU_PerCon!$A$54:$D$58,LangNum,FALSE))</f>
        <v/>
      </c>
      <c r="M28" s="50"/>
      <c r="N28" s="11" t="str">
        <f>IF(ISBLANK(M28),"",VLOOKUP($E28,LU_PerCon!$A$46:$D$50,LangNum,FALSE))</f>
        <v/>
      </c>
      <c r="O28" s="50"/>
      <c r="P28" s="11" t="str">
        <f>IF(ISBLANK(O28),"",VLOOKUP($E28,LU_PerCon!$A$46:$D$50,LangNum,FALSE))</f>
        <v/>
      </c>
      <c r="Q28" s="50"/>
      <c r="R28" s="11" t="str">
        <f>IF(ISBLANK(Q28),"",VLOOKUP($E28,LU_PerCon!$A$46:$D$50,LangNum,FALSE))</f>
        <v/>
      </c>
      <c r="V28" s="62" t="s">
        <v>2434</v>
      </c>
      <c r="W28" s="1" t="str">
        <f t="shared" si="2"/>
        <v/>
      </c>
      <c r="X28" s="9" t="str">
        <f t="shared" si="3"/>
        <v/>
      </c>
      <c r="Y28" s="9" t="str">
        <f t="shared" si="4"/>
        <v/>
      </c>
      <c r="Z28" s="9" t="str">
        <f t="shared" si="5"/>
        <v/>
      </c>
      <c r="AA28" s="9" t="str">
        <f t="shared" si="6"/>
        <v/>
      </c>
      <c r="AB28" s="9" t="str">
        <f t="shared" si="7"/>
        <v/>
      </c>
      <c r="AC28" s="9" t="str">
        <f t="shared" si="8"/>
        <v/>
      </c>
      <c r="AD28" s="9" t="str">
        <f t="shared" si="9"/>
        <v/>
      </c>
      <c r="AE28" s="9" t="str">
        <f t="shared" si="10"/>
        <v/>
      </c>
      <c r="AF28" s="9" t="str">
        <f t="shared" si="11"/>
        <v/>
      </c>
      <c r="AG28" s="1" t="str">
        <f t="shared" si="1"/>
        <v/>
      </c>
    </row>
    <row r="29" spans="1:33">
      <c r="A29" s="55" t="s">
        <v>1529</v>
      </c>
      <c r="B29" s="49"/>
      <c r="C29" s="48"/>
      <c r="D29" s="11" t="str">
        <f>IF(ISBLANK(C29),"",VLOOKUP(C29,LU_PerCon!$A$22:$D$33,LangNum,FALSE))</f>
        <v/>
      </c>
      <c r="E29" s="50"/>
      <c r="F29" s="11" t="str">
        <f>IF(ISBLANK(E29),"",VLOOKUP($E29,LU_PerCon!$A$39:$D$43,LangNum,FALSE))</f>
        <v/>
      </c>
      <c r="G29" s="48"/>
      <c r="H29" s="48"/>
      <c r="I29" s="49"/>
      <c r="J29" s="11" t="str">
        <f>IF(ISBLANK(I29),"",VLOOKUP(I29,LU_PerCon!$D$94:$F$360,3,FALSE))</f>
        <v/>
      </c>
      <c r="K29" s="50"/>
      <c r="L29" s="11" t="str">
        <f>IF(ISBLANK(K29),"",VLOOKUP($E29,LU_PerCon!$A$54:$D$58,LangNum,FALSE))</f>
        <v/>
      </c>
      <c r="M29" s="50"/>
      <c r="N29" s="11" t="str">
        <f>IF(ISBLANK(M29),"",VLOOKUP($E29,LU_PerCon!$A$46:$D$50,LangNum,FALSE))</f>
        <v/>
      </c>
      <c r="O29" s="50"/>
      <c r="P29" s="11" t="str">
        <f>IF(ISBLANK(O29),"",VLOOKUP($E29,LU_PerCon!$A$46:$D$50,LangNum,FALSE))</f>
        <v/>
      </c>
      <c r="Q29" s="50"/>
      <c r="R29" s="11" t="str">
        <f>IF(ISBLANK(Q29),"",VLOOKUP($E29,LU_PerCon!$A$46:$D$50,LangNum,FALSE))</f>
        <v/>
      </c>
      <c r="V29" s="62" t="s">
        <v>2434</v>
      </c>
      <c r="W29" s="1" t="str">
        <f t="shared" si="2"/>
        <v/>
      </c>
      <c r="X29" s="9" t="str">
        <f t="shared" si="3"/>
        <v/>
      </c>
      <c r="Y29" s="9" t="str">
        <f t="shared" si="4"/>
        <v/>
      </c>
      <c r="Z29" s="9" t="str">
        <f t="shared" si="5"/>
        <v/>
      </c>
      <c r="AA29" s="9" t="str">
        <f t="shared" si="6"/>
        <v/>
      </c>
      <c r="AB29" s="9" t="str">
        <f t="shared" si="7"/>
        <v/>
      </c>
      <c r="AC29" s="9" t="str">
        <f t="shared" si="8"/>
        <v/>
      </c>
      <c r="AD29" s="9" t="str">
        <f t="shared" si="9"/>
        <v/>
      </c>
      <c r="AE29" s="9" t="str">
        <f t="shared" si="10"/>
        <v/>
      </c>
      <c r="AF29" s="9" t="str">
        <f t="shared" si="11"/>
        <v/>
      </c>
      <c r="AG29" s="1" t="str">
        <f t="shared" si="1"/>
        <v/>
      </c>
    </row>
    <row r="30" spans="1:33">
      <c r="A30" s="55" t="s">
        <v>1530</v>
      </c>
      <c r="B30" s="49"/>
      <c r="C30" s="48"/>
      <c r="D30" s="11" t="str">
        <f>IF(ISBLANK(C30),"",VLOOKUP(C30,LU_PerCon!$A$22:$D$33,LangNum,FALSE))</f>
        <v/>
      </c>
      <c r="E30" s="50"/>
      <c r="F30" s="11" t="str">
        <f>IF(ISBLANK(E30),"",VLOOKUP($E30,LU_PerCon!$A$39:$D$43,LangNum,FALSE))</f>
        <v/>
      </c>
      <c r="G30" s="48"/>
      <c r="H30" s="48"/>
      <c r="I30" s="49"/>
      <c r="J30" s="11" t="str">
        <f>IF(ISBLANK(I30),"",VLOOKUP(I30,LU_PerCon!$D$94:$F$360,3,FALSE))</f>
        <v/>
      </c>
      <c r="K30" s="50"/>
      <c r="L30" s="11" t="str">
        <f>IF(ISBLANK(K30),"",VLOOKUP($E30,LU_PerCon!$A$54:$D$58,LangNum,FALSE))</f>
        <v/>
      </c>
      <c r="M30" s="50"/>
      <c r="N30" s="11" t="str">
        <f>IF(ISBLANK(M30),"",VLOOKUP($E30,LU_PerCon!$A$46:$D$50,LangNum,FALSE))</f>
        <v/>
      </c>
      <c r="O30" s="50"/>
      <c r="P30" s="11" t="str">
        <f>IF(ISBLANK(O30),"",VLOOKUP($E30,LU_PerCon!$A$46:$D$50,LangNum,FALSE))</f>
        <v/>
      </c>
      <c r="Q30" s="50"/>
      <c r="R30" s="11" t="str">
        <f>IF(ISBLANK(Q30),"",VLOOKUP($E30,LU_PerCon!$A$46:$D$50,LangNum,FALSE))</f>
        <v/>
      </c>
      <c r="V30" s="62" t="s">
        <v>2434</v>
      </c>
      <c r="W30" s="1" t="str">
        <f t="shared" si="2"/>
        <v/>
      </c>
      <c r="X30" s="9" t="str">
        <f t="shared" si="3"/>
        <v/>
      </c>
      <c r="Y30" s="9" t="str">
        <f t="shared" si="4"/>
        <v/>
      </c>
      <c r="Z30" s="9" t="str">
        <f t="shared" si="5"/>
        <v/>
      </c>
      <c r="AA30" s="9" t="str">
        <f t="shared" si="6"/>
        <v/>
      </c>
      <c r="AB30" s="9" t="str">
        <f t="shared" si="7"/>
        <v/>
      </c>
      <c r="AC30" s="9" t="str">
        <f t="shared" si="8"/>
        <v/>
      </c>
      <c r="AD30" s="9" t="str">
        <f t="shared" si="9"/>
        <v/>
      </c>
      <c r="AE30" s="9" t="str">
        <f t="shared" si="10"/>
        <v/>
      </c>
      <c r="AF30" s="9" t="str">
        <f t="shared" si="11"/>
        <v/>
      </c>
      <c r="AG30" s="1" t="str">
        <f t="shared" si="1"/>
        <v/>
      </c>
    </row>
    <row r="31" spans="1:33">
      <c r="A31" s="55" t="s">
        <v>1531</v>
      </c>
      <c r="B31" s="49"/>
      <c r="C31" s="48"/>
      <c r="D31" s="11" t="str">
        <f>IF(ISBLANK(C31),"",VLOOKUP(C31,LU_PerCon!$A$22:$D$33,LangNum,FALSE))</f>
        <v/>
      </c>
      <c r="E31" s="50"/>
      <c r="F31" s="11" t="str">
        <f>IF(ISBLANK(E31),"",VLOOKUP($E31,LU_PerCon!$A$39:$D$43,LangNum,FALSE))</f>
        <v/>
      </c>
      <c r="G31" s="48"/>
      <c r="H31" s="48"/>
      <c r="I31" s="49"/>
      <c r="J31" s="11" t="str">
        <f>IF(ISBLANK(I31),"",VLOOKUP(I31,LU_PerCon!$D$94:$F$360,3,FALSE))</f>
        <v/>
      </c>
      <c r="K31" s="50"/>
      <c r="L31" s="11" t="str">
        <f>IF(ISBLANK(K31),"",VLOOKUP($E31,LU_PerCon!$A$54:$D$58,LangNum,FALSE))</f>
        <v/>
      </c>
      <c r="M31" s="50"/>
      <c r="N31" s="11" t="str">
        <f>IF(ISBLANK(M31),"",VLOOKUP($E31,LU_PerCon!$A$46:$D$50,LangNum,FALSE))</f>
        <v/>
      </c>
      <c r="O31" s="50"/>
      <c r="P31" s="11" t="str">
        <f>IF(ISBLANK(O31),"",VLOOKUP($E31,LU_PerCon!$A$46:$D$50,LangNum,FALSE))</f>
        <v/>
      </c>
      <c r="Q31" s="50"/>
      <c r="R31" s="11" t="str">
        <f>IF(ISBLANK(Q31),"",VLOOKUP($E31,LU_PerCon!$A$46:$D$50,LangNum,FALSE))</f>
        <v/>
      </c>
      <c r="V31" s="62" t="s">
        <v>2434</v>
      </c>
      <c r="W31" s="1" t="str">
        <f t="shared" si="2"/>
        <v/>
      </c>
      <c r="X31" s="9" t="str">
        <f t="shared" si="3"/>
        <v/>
      </c>
      <c r="Y31" s="9" t="str">
        <f t="shared" si="4"/>
        <v/>
      </c>
      <c r="Z31" s="9" t="str">
        <f t="shared" si="5"/>
        <v/>
      </c>
      <c r="AA31" s="9" t="str">
        <f t="shared" si="6"/>
        <v/>
      </c>
      <c r="AB31" s="9" t="str">
        <f t="shared" si="7"/>
        <v/>
      </c>
      <c r="AC31" s="9" t="str">
        <f t="shared" si="8"/>
        <v/>
      </c>
      <c r="AD31" s="9" t="str">
        <f t="shared" si="9"/>
        <v/>
      </c>
      <c r="AE31" s="9" t="str">
        <f t="shared" si="10"/>
        <v/>
      </c>
      <c r="AF31" s="9" t="str">
        <f t="shared" si="11"/>
        <v/>
      </c>
      <c r="AG31" s="1" t="str">
        <f t="shared" si="1"/>
        <v/>
      </c>
    </row>
    <row r="32" spans="1:33">
      <c r="A32" s="55" t="s">
        <v>1532</v>
      </c>
      <c r="B32" s="49"/>
      <c r="C32" s="48"/>
      <c r="D32" s="11" t="str">
        <f>IF(ISBLANK(C32),"",VLOOKUP(C32,LU_PerCon!$A$22:$D$33,LangNum,FALSE))</f>
        <v/>
      </c>
      <c r="E32" s="50"/>
      <c r="F32" s="11" t="str">
        <f>IF(ISBLANK(E32),"",VLOOKUP($E32,LU_PerCon!$A$39:$D$43,LangNum,FALSE))</f>
        <v/>
      </c>
      <c r="G32" s="48"/>
      <c r="H32" s="48"/>
      <c r="I32" s="49"/>
      <c r="J32" s="11" t="str">
        <f>IF(ISBLANK(I32),"",VLOOKUP(I32,LU_PerCon!$D$94:$F$360,3,FALSE))</f>
        <v/>
      </c>
      <c r="K32" s="50"/>
      <c r="L32" s="11" t="str">
        <f>IF(ISBLANK(K32),"",VLOOKUP($E32,LU_PerCon!$A$54:$D$58,LangNum,FALSE))</f>
        <v/>
      </c>
      <c r="M32" s="50"/>
      <c r="N32" s="11" t="str">
        <f>IF(ISBLANK(M32),"",VLOOKUP($E32,LU_PerCon!$A$46:$D$50,LangNum,FALSE))</f>
        <v/>
      </c>
      <c r="O32" s="50"/>
      <c r="P32" s="11" t="str">
        <f>IF(ISBLANK(O32),"",VLOOKUP($E32,LU_PerCon!$A$46:$D$50,LangNum,FALSE))</f>
        <v/>
      </c>
      <c r="Q32" s="50"/>
      <c r="R32" s="11" t="str">
        <f>IF(ISBLANK(Q32),"",VLOOKUP($E32,LU_PerCon!$A$46:$D$50,LangNum,FALSE))</f>
        <v/>
      </c>
      <c r="V32" s="62" t="s">
        <v>2434</v>
      </c>
      <c r="W32" s="1" t="str">
        <f t="shared" si="2"/>
        <v/>
      </c>
      <c r="X32" s="9" t="str">
        <f t="shared" si="3"/>
        <v/>
      </c>
      <c r="Y32" s="9" t="str">
        <f t="shared" si="4"/>
        <v/>
      </c>
      <c r="Z32" s="9" t="str">
        <f t="shared" si="5"/>
        <v/>
      </c>
      <c r="AA32" s="9" t="str">
        <f t="shared" si="6"/>
        <v/>
      </c>
      <c r="AB32" s="9" t="str">
        <f t="shared" si="7"/>
        <v/>
      </c>
      <c r="AC32" s="9" t="str">
        <f t="shared" si="8"/>
        <v/>
      </c>
      <c r="AD32" s="9" t="str">
        <f t="shared" si="9"/>
        <v/>
      </c>
      <c r="AE32" s="9" t="str">
        <f t="shared" si="10"/>
        <v/>
      </c>
      <c r="AF32" s="9" t="str">
        <f t="shared" si="11"/>
        <v/>
      </c>
      <c r="AG32" s="1" t="str">
        <f t="shared" si="1"/>
        <v/>
      </c>
    </row>
    <row r="33" spans="1:33">
      <c r="A33" s="55" t="s">
        <v>1533</v>
      </c>
      <c r="B33" s="49"/>
      <c r="C33" s="48"/>
      <c r="D33" s="11" t="str">
        <f>IF(ISBLANK(C33),"",VLOOKUP(C33,LU_PerCon!$A$22:$D$33,LangNum,FALSE))</f>
        <v/>
      </c>
      <c r="E33" s="50"/>
      <c r="F33" s="11" t="str">
        <f>IF(ISBLANK(E33),"",VLOOKUP($E33,LU_PerCon!$A$39:$D$43,LangNum,FALSE))</f>
        <v/>
      </c>
      <c r="G33" s="48"/>
      <c r="H33" s="48"/>
      <c r="I33" s="49"/>
      <c r="J33" s="11" t="str">
        <f>IF(ISBLANK(I33),"",VLOOKUP(I33,LU_PerCon!$D$94:$F$360,3,FALSE))</f>
        <v/>
      </c>
      <c r="K33" s="50"/>
      <c r="L33" s="11" t="str">
        <f>IF(ISBLANK(K33),"",VLOOKUP($E33,LU_PerCon!$A$54:$D$58,LangNum,FALSE))</f>
        <v/>
      </c>
      <c r="M33" s="50"/>
      <c r="N33" s="11" t="str">
        <f>IF(ISBLANK(M33),"",VLOOKUP($E33,LU_PerCon!$A$46:$D$50,LangNum,FALSE))</f>
        <v/>
      </c>
      <c r="O33" s="50"/>
      <c r="P33" s="11" t="str">
        <f>IF(ISBLANK(O33),"",VLOOKUP($E33,LU_PerCon!$A$46:$D$50,LangNum,FALSE))</f>
        <v/>
      </c>
      <c r="Q33" s="50"/>
      <c r="R33" s="11" t="str">
        <f>IF(ISBLANK(Q33),"",VLOOKUP($E33,LU_PerCon!$A$46:$D$50,LangNum,FALSE))</f>
        <v/>
      </c>
      <c r="V33" s="62" t="s">
        <v>2434</v>
      </c>
      <c r="W33" s="1" t="str">
        <f t="shared" si="2"/>
        <v/>
      </c>
      <c r="X33" s="9" t="str">
        <f t="shared" si="3"/>
        <v/>
      </c>
      <c r="Y33" s="9" t="str">
        <f t="shared" si="4"/>
        <v/>
      </c>
      <c r="Z33" s="9" t="str">
        <f t="shared" si="5"/>
        <v/>
      </c>
      <c r="AA33" s="9" t="str">
        <f t="shared" si="6"/>
        <v/>
      </c>
      <c r="AB33" s="9" t="str">
        <f t="shared" si="7"/>
        <v/>
      </c>
      <c r="AC33" s="9" t="str">
        <f t="shared" si="8"/>
        <v/>
      </c>
      <c r="AD33" s="9" t="str">
        <f t="shared" si="9"/>
        <v/>
      </c>
      <c r="AE33" s="9" t="str">
        <f t="shared" si="10"/>
        <v/>
      </c>
      <c r="AF33" s="9" t="str">
        <f t="shared" si="11"/>
        <v/>
      </c>
      <c r="AG33" s="1" t="str">
        <f t="shared" si="1"/>
        <v/>
      </c>
    </row>
    <row r="34" spans="1:33">
      <c r="A34" s="55" t="s">
        <v>1534</v>
      </c>
      <c r="B34" s="49"/>
      <c r="C34" s="48"/>
      <c r="D34" s="11" t="str">
        <f>IF(ISBLANK(C34),"",VLOOKUP(C34,LU_PerCon!$A$22:$D$33,LangNum,FALSE))</f>
        <v/>
      </c>
      <c r="E34" s="50"/>
      <c r="F34" s="11" t="str">
        <f>IF(ISBLANK(E34),"",VLOOKUP($E34,LU_PerCon!$A$39:$D$43,LangNum,FALSE))</f>
        <v/>
      </c>
      <c r="G34" s="48"/>
      <c r="H34" s="48"/>
      <c r="I34" s="49"/>
      <c r="J34" s="11" t="str">
        <f>IF(ISBLANK(I34),"",VLOOKUP(I34,LU_PerCon!$D$94:$F$360,3,FALSE))</f>
        <v/>
      </c>
      <c r="K34" s="50"/>
      <c r="L34" s="11" t="str">
        <f>IF(ISBLANK(K34),"",VLOOKUP($E34,LU_PerCon!$A$54:$D$58,LangNum,FALSE))</f>
        <v/>
      </c>
      <c r="M34" s="50"/>
      <c r="N34" s="11" t="str">
        <f>IF(ISBLANK(M34),"",VLOOKUP($E34,LU_PerCon!$A$46:$D$50,LangNum,FALSE))</f>
        <v/>
      </c>
      <c r="O34" s="50"/>
      <c r="P34" s="11" t="str">
        <f>IF(ISBLANK(O34),"",VLOOKUP($E34,LU_PerCon!$A$46:$D$50,LangNum,FALSE))</f>
        <v/>
      </c>
      <c r="Q34" s="50"/>
      <c r="R34" s="11" t="str">
        <f>IF(ISBLANK(Q34),"",VLOOKUP($E34,LU_PerCon!$A$46:$D$50,LangNum,FALSE))</f>
        <v/>
      </c>
      <c r="V34" s="62" t="s">
        <v>2434</v>
      </c>
      <c r="W34" s="1" t="str">
        <f t="shared" si="2"/>
        <v/>
      </c>
      <c r="X34" s="9" t="str">
        <f t="shared" si="3"/>
        <v/>
      </c>
      <c r="Y34" s="9" t="str">
        <f t="shared" si="4"/>
        <v/>
      </c>
      <c r="Z34" s="9" t="str">
        <f t="shared" si="5"/>
        <v/>
      </c>
      <c r="AA34" s="9" t="str">
        <f t="shared" si="6"/>
        <v/>
      </c>
      <c r="AB34" s="9" t="str">
        <f t="shared" si="7"/>
        <v/>
      </c>
      <c r="AC34" s="9" t="str">
        <f t="shared" si="8"/>
        <v/>
      </c>
      <c r="AD34" s="9" t="str">
        <f t="shared" si="9"/>
        <v/>
      </c>
      <c r="AE34" s="9" t="str">
        <f t="shared" si="10"/>
        <v/>
      </c>
      <c r="AF34" s="9" t="str">
        <f t="shared" si="11"/>
        <v/>
      </c>
      <c r="AG34" s="1" t="str">
        <f t="shared" si="1"/>
        <v/>
      </c>
    </row>
    <row r="35" spans="1:33">
      <c r="A35" s="55" t="s">
        <v>1535</v>
      </c>
      <c r="B35" s="49"/>
      <c r="C35" s="48"/>
      <c r="D35" s="11" t="str">
        <f>IF(ISBLANK(C35),"",VLOOKUP(C35,LU_PerCon!$A$22:$D$33,LangNum,FALSE))</f>
        <v/>
      </c>
      <c r="E35" s="50"/>
      <c r="F35" s="11" t="str">
        <f>IF(ISBLANK(E35),"",VLOOKUP($E35,LU_PerCon!$A$39:$D$43,LangNum,FALSE))</f>
        <v/>
      </c>
      <c r="G35" s="48"/>
      <c r="H35" s="48"/>
      <c r="I35" s="49"/>
      <c r="J35" s="11" t="str">
        <f>IF(ISBLANK(I35),"",VLOOKUP(I35,LU_PerCon!$D$94:$F$360,3,FALSE))</f>
        <v/>
      </c>
      <c r="K35" s="50"/>
      <c r="L35" s="11" t="str">
        <f>IF(ISBLANK(K35),"",VLOOKUP($E35,LU_PerCon!$A$54:$D$58,LangNum,FALSE))</f>
        <v/>
      </c>
      <c r="M35" s="50"/>
      <c r="N35" s="11" t="str">
        <f>IF(ISBLANK(M35),"",VLOOKUP($E35,LU_PerCon!$A$46:$D$50,LangNum,FALSE))</f>
        <v/>
      </c>
      <c r="O35" s="50"/>
      <c r="P35" s="11" t="str">
        <f>IF(ISBLANK(O35),"",VLOOKUP($E35,LU_PerCon!$A$46:$D$50,LangNum,FALSE))</f>
        <v/>
      </c>
      <c r="Q35" s="50"/>
      <c r="R35" s="11" t="str">
        <f>IF(ISBLANK(Q35),"",VLOOKUP($E35,LU_PerCon!$A$46:$D$50,LangNum,FALSE))</f>
        <v/>
      </c>
      <c r="V35" s="62" t="s">
        <v>2434</v>
      </c>
      <c r="W35" s="1" t="str">
        <f t="shared" si="2"/>
        <v/>
      </c>
      <c r="X35" s="9" t="str">
        <f t="shared" si="3"/>
        <v/>
      </c>
      <c r="Y35" s="9" t="str">
        <f t="shared" si="4"/>
        <v/>
      </c>
      <c r="Z35" s="9" t="str">
        <f t="shared" si="5"/>
        <v/>
      </c>
      <c r="AA35" s="9" t="str">
        <f t="shared" si="6"/>
        <v/>
      </c>
      <c r="AB35" s="9" t="str">
        <f t="shared" si="7"/>
        <v/>
      </c>
      <c r="AC35" s="9" t="str">
        <f t="shared" si="8"/>
        <v/>
      </c>
      <c r="AD35" s="9" t="str">
        <f t="shared" si="9"/>
        <v/>
      </c>
      <c r="AE35" s="9" t="str">
        <f t="shared" si="10"/>
        <v/>
      </c>
      <c r="AF35" s="9" t="str">
        <f t="shared" si="11"/>
        <v/>
      </c>
      <c r="AG35" s="1" t="str">
        <f t="shared" si="1"/>
        <v/>
      </c>
    </row>
    <row r="36" spans="1:33">
      <c r="A36" s="55" t="s">
        <v>1536</v>
      </c>
      <c r="B36" s="49"/>
      <c r="C36" s="48"/>
      <c r="D36" s="11" t="str">
        <f>IF(ISBLANK(C36),"",VLOOKUP(C36,LU_PerCon!$A$22:$D$33,LangNum,FALSE))</f>
        <v/>
      </c>
      <c r="E36" s="50"/>
      <c r="F36" s="11" t="str">
        <f>IF(ISBLANK(E36),"",VLOOKUP($E36,LU_PerCon!$A$39:$D$43,LangNum,FALSE))</f>
        <v/>
      </c>
      <c r="G36" s="48"/>
      <c r="H36" s="48"/>
      <c r="I36" s="49"/>
      <c r="J36" s="11" t="str">
        <f>IF(ISBLANK(I36),"",VLOOKUP(I36,LU_PerCon!$D$94:$F$360,3,FALSE))</f>
        <v/>
      </c>
      <c r="K36" s="50"/>
      <c r="L36" s="11" t="str">
        <f>IF(ISBLANK(K36),"",VLOOKUP($E36,LU_PerCon!$A$54:$D$58,LangNum,FALSE))</f>
        <v/>
      </c>
      <c r="M36" s="50"/>
      <c r="N36" s="11" t="str">
        <f>IF(ISBLANK(M36),"",VLOOKUP($E36,LU_PerCon!$A$46:$D$50,LangNum,FALSE))</f>
        <v/>
      </c>
      <c r="O36" s="50"/>
      <c r="P36" s="11" t="str">
        <f>IF(ISBLANK(O36),"",VLOOKUP($E36,LU_PerCon!$A$46:$D$50,LangNum,FALSE))</f>
        <v/>
      </c>
      <c r="Q36" s="50"/>
      <c r="R36" s="11" t="str">
        <f>IF(ISBLANK(Q36),"",VLOOKUP($E36,LU_PerCon!$A$46:$D$50,LangNum,FALSE))</f>
        <v/>
      </c>
      <c r="V36" s="62" t="s">
        <v>2434</v>
      </c>
      <c r="W36" s="1" t="str">
        <f t="shared" si="2"/>
        <v/>
      </c>
      <c r="X36" s="9" t="str">
        <f t="shared" si="3"/>
        <v/>
      </c>
      <c r="Y36" s="9" t="str">
        <f t="shared" si="4"/>
        <v/>
      </c>
      <c r="Z36" s="9" t="str">
        <f t="shared" si="5"/>
        <v/>
      </c>
      <c r="AA36" s="9" t="str">
        <f t="shared" si="6"/>
        <v/>
      </c>
      <c r="AB36" s="9" t="str">
        <f t="shared" si="7"/>
        <v/>
      </c>
      <c r="AC36" s="9" t="str">
        <f t="shared" si="8"/>
        <v/>
      </c>
      <c r="AD36" s="9" t="str">
        <f t="shared" si="9"/>
        <v/>
      </c>
      <c r="AE36" s="9" t="str">
        <f t="shared" si="10"/>
        <v/>
      </c>
      <c r="AF36" s="9" t="str">
        <f t="shared" si="11"/>
        <v/>
      </c>
      <c r="AG36" s="1" t="str">
        <f t="shared" si="1"/>
        <v/>
      </c>
    </row>
    <row r="37" spans="1:33">
      <c r="A37" s="55" t="s">
        <v>1537</v>
      </c>
      <c r="B37" s="49"/>
      <c r="C37" s="48"/>
      <c r="D37" s="11" t="str">
        <f>IF(ISBLANK(C37),"",VLOOKUP(C37,LU_PerCon!$A$22:$D$33,LangNum,FALSE))</f>
        <v/>
      </c>
      <c r="E37" s="50"/>
      <c r="F37" s="11" t="str">
        <f>IF(ISBLANK(E37),"",VLOOKUP($E37,LU_PerCon!$A$39:$D$43,LangNum,FALSE))</f>
        <v/>
      </c>
      <c r="G37" s="48"/>
      <c r="H37" s="48"/>
      <c r="I37" s="49"/>
      <c r="J37" s="11" t="str">
        <f>IF(ISBLANK(I37),"",VLOOKUP(I37,LU_PerCon!$D$94:$F$360,3,FALSE))</f>
        <v/>
      </c>
      <c r="K37" s="50"/>
      <c r="L37" s="11" t="str">
        <f>IF(ISBLANK(K37),"",VLOOKUP($E37,LU_PerCon!$A$54:$D$58,LangNum,FALSE))</f>
        <v/>
      </c>
      <c r="M37" s="50"/>
      <c r="N37" s="11" t="str">
        <f>IF(ISBLANK(M37),"",VLOOKUP($E37,LU_PerCon!$A$46:$D$50,LangNum,FALSE))</f>
        <v/>
      </c>
      <c r="O37" s="50"/>
      <c r="P37" s="11" t="str">
        <f>IF(ISBLANK(O37),"",VLOOKUP($E37,LU_PerCon!$A$46:$D$50,LangNum,FALSE))</f>
        <v/>
      </c>
      <c r="Q37" s="50"/>
      <c r="R37" s="11" t="str">
        <f>IF(ISBLANK(Q37),"",VLOOKUP($E37,LU_PerCon!$A$46:$D$50,LangNum,FALSE))</f>
        <v/>
      </c>
      <c r="V37" s="62" t="s">
        <v>2434</v>
      </c>
      <c r="W37" s="1" t="str">
        <f t="shared" si="2"/>
        <v/>
      </c>
      <c r="X37" s="9" t="str">
        <f t="shared" si="3"/>
        <v/>
      </c>
      <c r="Y37" s="9" t="str">
        <f t="shared" si="4"/>
        <v/>
      </c>
      <c r="Z37" s="9" t="str">
        <f t="shared" si="5"/>
        <v/>
      </c>
      <c r="AA37" s="9" t="str">
        <f t="shared" si="6"/>
        <v/>
      </c>
      <c r="AB37" s="9" t="str">
        <f t="shared" si="7"/>
        <v/>
      </c>
      <c r="AC37" s="9" t="str">
        <f t="shared" si="8"/>
        <v/>
      </c>
      <c r="AD37" s="9" t="str">
        <f t="shared" si="9"/>
        <v/>
      </c>
      <c r="AE37" s="9" t="str">
        <f t="shared" si="10"/>
        <v/>
      </c>
      <c r="AF37" s="9" t="str">
        <f t="shared" si="11"/>
        <v/>
      </c>
      <c r="AG37" s="1" t="str">
        <f t="shared" si="1"/>
        <v/>
      </c>
    </row>
    <row r="38" spans="1:33">
      <c r="A38" s="55" t="s">
        <v>1538</v>
      </c>
      <c r="B38" s="49"/>
      <c r="C38" s="48"/>
      <c r="D38" s="11" t="str">
        <f>IF(ISBLANK(C38),"",VLOOKUP(C38,LU_PerCon!$A$22:$D$33,LangNum,FALSE))</f>
        <v/>
      </c>
      <c r="E38" s="50"/>
      <c r="F38" s="11" t="str">
        <f>IF(ISBLANK(E38),"",VLOOKUP($E38,LU_PerCon!$A$39:$D$43,LangNum,FALSE))</f>
        <v/>
      </c>
      <c r="G38" s="48"/>
      <c r="H38" s="48"/>
      <c r="I38" s="49"/>
      <c r="J38" s="11" t="str">
        <f>IF(ISBLANK(I38),"",VLOOKUP(I38,LU_PerCon!$D$94:$F$360,3,FALSE))</f>
        <v/>
      </c>
      <c r="K38" s="50"/>
      <c r="L38" s="11" t="str">
        <f>IF(ISBLANK(K38),"",VLOOKUP($E38,LU_PerCon!$A$54:$D$58,LangNum,FALSE))</f>
        <v/>
      </c>
      <c r="M38" s="50"/>
      <c r="N38" s="11" t="str">
        <f>IF(ISBLANK(M38),"",VLOOKUP($E38,LU_PerCon!$A$46:$D$50,LangNum,FALSE))</f>
        <v/>
      </c>
      <c r="O38" s="50"/>
      <c r="P38" s="11" t="str">
        <f>IF(ISBLANK(O38),"",VLOOKUP($E38,LU_PerCon!$A$46:$D$50,LangNum,FALSE))</f>
        <v/>
      </c>
      <c r="Q38" s="50"/>
      <c r="R38" s="11" t="str">
        <f>IF(ISBLANK(Q38),"",VLOOKUP($E38,LU_PerCon!$A$46:$D$50,LangNum,FALSE))</f>
        <v/>
      </c>
      <c r="V38" s="62" t="s">
        <v>2434</v>
      </c>
      <c r="W38" s="1" t="str">
        <f t="shared" si="2"/>
        <v/>
      </c>
      <c r="X38" s="9" t="str">
        <f t="shared" si="3"/>
        <v/>
      </c>
      <c r="Y38" s="9" t="str">
        <f t="shared" si="4"/>
        <v/>
      </c>
      <c r="Z38" s="9" t="str">
        <f t="shared" si="5"/>
        <v/>
      </c>
      <c r="AA38" s="9" t="str">
        <f t="shared" si="6"/>
        <v/>
      </c>
      <c r="AB38" s="9" t="str">
        <f t="shared" si="7"/>
        <v/>
      </c>
      <c r="AC38" s="9" t="str">
        <f t="shared" si="8"/>
        <v/>
      </c>
      <c r="AD38" s="9" t="str">
        <f t="shared" si="9"/>
        <v/>
      </c>
      <c r="AE38" s="9" t="str">
        <f t="shared" si="10"/>
        <v/>
      </c>
      <c r="AF38" s="9" t="str">
        <f t="shared" si="11"/>
        <v/>
      </c>
      <c r="AG38" s="1" t="str">
        <f t="shared" si="1"/>
        <v/>
      </c>
    </row>
    <row r="39" spans="1:33">
      <c r="A39" s="55" t="s">
        <v>1539</v>
      </c>
      <c r="B39" s="49"/>
      <c r="C39" s="48"/>
      <c r="D39" s="11" t="str">
        <f>IF(ISBLANK(C39),"",VLOOKUP(C39,LU_PerCon!$A$22:$D$33,LangNum,FALSE))</f>
        <v/>
      </c>
      <c r="E39" s="50"/>
      <c r="F39" s="11" t="str">
        <f>IF(ISBLANK(E39),"",VLOOKUP($E39,LU_PerCon!$A$39:$D$43,LangNum,FALSE))</f>
        <v/>
      </c>
      <c r="G39" s="48"/>
      <c r="H39" s="48"/>
      <c r="I39" s="49"/>
      <c r="J39" s="11" t="str">
        <f>IF(ISBLANK(I39),"",VLOOKUP(I39,LU_PerCon!$D$94:$F$360,3,FALSE))</f>
        <v/>
      </c>
      <c r="K39" s="50"/>
      <c r="L39" s="11" t="str">
        <f>IF(ISBLANK(K39),"",VLOOKUP($E39,LU_PerCon!$A$54:$D$58,LangNum,FALSE))</f>
        <v/>
      </c>
      <c r="M39" s="50"/>
      <c r="N39" s="11" t="str">
        <f>IF(ISBLANK(M39),"",VLOOKUP($E39,LU_PerCon!$A$46:$D$50,LangNum,FALSE))</f>
        <v/>
      </c>
      <c r="O39" s="50"/>
      <c r="P39" s="11" t="str">
        <f>IF(ISBLANK(O39),"",VLOOKUP($E39,LU_PerCon!$A$46:$D$50,LangNum,FALSE))</f>
        <v/>
      </c>
      <c r="Q39" s="50"/>
      <c r="R39" s="11" t="str">
        <f>IF(ISBLANK(Q39),"",VLOOKUP($E39,LU_PerCon!$A$46:$D$50,LangNum,FALSE))</f>
        <v/>
      </c>
      <c r="V39" s="62" t="s">
        <v>2434</v>
      </c>
      <c r="W39" s="1" t="str">
        <f t="shared" si="2"/>
        <v/>
      </c>
      <c r="X39" s="9" t="str">
        <f t="shared" si="3"/>
        <v/>
      </c>
      <c r="Y39" s="9" t="str">
        <f t="shared" si="4"/>
        <v/>
      </c>
      <c r="Z39" s="9" t="str">
        <f t="shared" si="5"/>
        <v/>
      </c>
      <c r="AA39" s="9" t="str">
        <f t="shared" si="6"/>
        <v/>
      </c>
      <c r="AB39" s="9" t="str">
        <f t="shared" si="7"/>
        <v/>
      </c>
      <c r="AC39" s="9" t="str">
        <f t="shared" si="8"/>
        <v/>
      </c>
      <c r="AD39" s="9" t="str">
        <f t="shared" si="9"/>
        <v/>
      </c>
      <c r="AE39" s="9" t="str">
        <f t="shared" si="10"/>
        <v/>
      </c>
      <c r="AF39" s="9" t="str">
        <f t="shared" si="11"/>
        <v/>
      </c>
      <c r="AG39" s="1" t="str">
        <f t="shared" si="1"/>
        <v/>
      </c>
    </row>
    <row r="40" spans="1:33">
      <c r="A40" s="55" t="s">
        <v>1540</v>
      </c>
      <c r="B40" s="49"/>
      <c r="C40" s="48"/>
      <c r="D40" s="11" t="str">
        <f>IF(ISBLANK(C40),"",VLOOKUP(C40,LU_PerCon!$A$22:$D$33,LangNum,FALSE))</f>
        <v/>
      </c>
      <c r="E40" s="50"/>
      <c r="F40" s="11" t="str">
        <f>IF(ISBLANK(E40),"",VLOOKUP($E40,LU_PerCon!$A$39:$D$43,LangNum,FALSE))</f>
        <v/>
      </c>
      <c r="G40" s="48"/>
      <c r="H40" s="48"/>
      <c r="I40" s="49"/>
      <c r="J40" s="11" t="str">
        <f>IF(ISBLANK(I40),"",VLOOKUP(I40,LU_PerCon!$D$94:$F$360,3,FALSE))</f>
        <v/>
      </c>
      <c r="K40" s="50"/>
      <c r="L40" s="11" t="str">
        <f>IF(ISBLANK(K40),"",VLOOKUP($E40,LU_PerCon!$A$54:$D$58,LangNum,FALSE))</f>
        <v/>
      </c>
      <c r="M40" s="50"/>
      <c r="N40" s="11" t="str">
        <f>IF(ISBLANK(M40),"",VLOOKUP($E40,LU_PerCon!$A$46:$D$50,LangNum,FALSE))</f>
        <v/>
      </c>
      <c r="O40" s="50"/>
      <c r="P40" s="11" t="str">
        <f>IF(ISBLANK(O40),"",VLOOKUP($E40,LU_PerCon!$A$46:$D$50,LangNum,FALSE))</f>
        <v/>
      </c>
      <c r="Q40" s="50"/>
      <c r="R40" s="11" t="str">
        <f>IF(ISBLANK(Q40),"",VLOOKUP($E40,LU_PerCon!$A$46:$D$50,LangNum,FALSE))</f>
        <v/>
      </c>
      <c r="V40" s="62" t="s">
        <v>2434</v>
      </c>
      <c r="W40" s="1" t="str">
        <f t="shared" si="2"/>
        <v/>
      </c>
      <c r="X40" s="9" t="str">
        <f t="shared" si="3"/>
        <v/>
      </c>
      <c r="Y40" s="9" t="str">
        <f t="shared" si="4"/>
        <v/>
      </c>
      <c r="Z40" s="9" t="str">
        <f t="shared" si="5"/>
        <v/>
      </c>
      <c r="AA40" s="9" t="str">
        <f t="shared" si="6"/>
        <v/>
      </c>
      <c r="AB40" s="9" t="str">
        <f t="shared" si="7"/>
        <v/>
      </c>
      <c r="AC40" s="9" t="str">
        <f t="shared" si="8"/>
        <v/>
      </c>
      <c r="AD40" s="9" t="str">
        <f t="shared" si="9"/>
        <v/>
      </c>
      <c r="AE40" s="9" t="str">
        <f t="shared" si="10"/>
        <v/>
      </c>
      <c r="AF40" s="9" t="str">
        <f t="shared" si="11"/>
        <v/>
      </c>
      <c r="AG40" s="1" t="str">
        <f t="shared" si="1"/>
        <v/>
      </c>
    </row>
    <row r="41" spans="1:33">
      <c r="A41" s="55" t="s">
        <v>1541</v>
      </c>
      <c r="B41" s="49"/>
      <c r="C41" s="48"/>
      <c r="D41" s="11" t="str">
        <f>IF(ISBLANK(C41),"",VLOOKUP(C41,LU_PerCon!$A$22:$D$33,LangNum,FALSE))</f>
        <v/>
      </c>
      <c r="E41" s="50"/>
      <c r="F41" s="11" t="str">
        <f>IF(ISBLANK(E41),"",VLOOKUP($E41,LU_PerCon!$A$39:$D$43,LangNum,FALSE))</f>
        <v/>
      </c>
      <c r="G41" s="48"/>
      <c r="H41" s="48"/>
      <c r="I41" s="49"/>
      <c r="J41" s="11" t="str">
        <f>IF(ISBLANK(I41),"",VLOOKUP(I41,LU_PerCon!$D$94:$F$360,3,FALSE))</f>
        <v/>
      </c>
      <c r="K41" s="50"/>
      <c r="L41" s="11" t="str">
        <f>IF(ISBLANK(K41),"",VLOOKUP($E41,LU_PerCon!$A$54:$D$58,LangNum,FALSE))</f>
        <v/>
      </c>
      <c r="M41" s="50"/>
      <c r="N41" s="11" t="str">
        <f>IF(ISBLANK(M41),"",VLOOKUP($E41,LU_PerCon!$A$46:$D$50,LangNum,FALSE))</f>
        <v/>
      </c>
      <c r="O41" s="50"/>
      <c r="P41" s="11" t="str">
        <f>IF(ISBLANK(O41),"",VLOOKUP($E41,LU_PerCon!$A$46:$D$50,LangNum,FALSE))</f>
        <v/>
      </c>
      <c r="Q41" s="50"/>
      <c r="R41" s="11" t="str">
        <f>IF(ISBLANK(Q41),"",VLOOKUP($E41,LU_PerCon!$A$46:$D$50,LangNum,FALSE))</f>
        <v/>
      </c>
      <c r="V41" s="62" t="s">
        <v>2434</v>
      </c>
      <c r="W41" s="1" t="str">
        <f t="shared" si="2"/>
        <v/>
      </c>
      <c r="X41" s="9" t="str">
        <f t="shared" si="3"/>
        <v/>
      </c>
      <c r="Y41" s="9" t="str">
        <f t="shared" si="4"/>
        <v/>
      </c>
      <c r="Z41" s="9" t="str">
        <f t="shared" si="5"/>
        <v/>
      </c>
      <c r="AA41" s="9" t="str">
        <f t="shared" si="6"/>
        <v/>
      </c>
      <c r="AB41" s="9" t="str">
        <f t="shared" si="7"/>
        <v/>
      </c>
      <c r="AC41" s="9" t="str">
        <f t="shared" si="8"/>
        <v/>
      </c>
      <c r="AD41" s="9" t="str">
        <f t="shared" si="9"/>
        <v/>
      </c>
      <c r="AE41" s="9" t="str">
        <f t="shared" si="10"/>
        <v/>
      </c>
      <c r="AF41" s="9" t="str">
        <f t="shared" si="11"/>
        <v/>
      </c>
      <c r="AG41" s="1" t="str">
        <f t="shared" si="1"/>
        <v/>
      </c>
    </row>
  </sheetData>
  <phoneticPr fontId="2" type="noConversion"/>
  <dataValidations disablePrompts="1" count="1">
    <dataValidation type="whole" allowBlank="1" showInputMessage="1" showErrorMessage="1" sqref="G22:H41" xr:uid="{646EBF5C-D077-460D-9396-4D39137F1901}">
      <formula1>1920</formula1>
      <formula2>2030</formula2>
    </dataValidation>
  </dataValidations>
  <pageMargins left="0.7" right="0.7" top="0.75" bottom="0.75" header="0.3" footer="0.3"/>
  <extLst>
    <ext xmlns:x14="http://schemas.microsoft.com/office/spreadsheetml/2009/9/main" uri="{CCE6A557-97BC-4b89-ADB6-D9C93CAAB3DF}">
      <x14:dataValidations xmlns:xm="http://schemas.microsoft.com/office/excel/2006/main" disablePrompts="1" count="5">
        <x14:dataValidation type="list" allowBlank="1" showInputMessage="1" showErrorMessage="1" xr:uid="{AFBB3411-F97F-4C7A-B180-53101062B602}">
          <x14:formula1>
            <xm:f>LU_PerCon!$A$22:$A$33</xm:f>
          </x14:formula1>
          <xm:sqref>C22:C41</xm:sqref>
        </x14:dataValidation>
        <x14:dataValidation type="list" allowBlank="1" showInputMessage="1" showErrorMessage="1" xr:uid="{69D7EC01-A1F9-43A9-B825-EBF0E7FF4BF1}">
          <x14:formula1>
            <xm:f>LU_PerCon!$A$39:$A$43</xm:f>
          </x14:formula1>
          <xm:sqref>E22:E41</xm:sqref>
        </x14:dataValidation>
        <x14:dataValidation type="list" allowBlank="1" showDropDown="1" showInputMessage="1" showErrorMessage="1" xr:uid="{07C86EE7-8EFD-46A3-BFA8-1E701AC900B7}">
          <x14:formula1>
            <xm:f>LU_PerCon!$D$94:$D$360</xm:f>
          </x14:formula1>
          <xm:sqref>I22:I41</xm:sqref>
        </x14:dataValidation>
        <x14:dataValidation type="list" allowBlank="1" showInputMessage="1" showErrorMessage="1" xr:uid="{C36266ED-9DAE-48DE-9652-0C239C1729A0}">
          <x14:formula1>
            <xm:f>LU_PerCon!$A$46:$A$50</xm:f>
          </x14:formula1>
          <xm:sqref>M22:M41 Q22:Q41 O22:O41</xm:sqref>
        </x14:dataValidation>
        <x14:dataValidation type="list" allowBlank="1" showInputMessage="1" showErrorMessage="1" xr:uid="{68C73262-4137-4156-9DF6-B9116380899E}">
          <x14:formula1>
            <xm:f>LU_PerCon!$A$54:$A$58</xm:f>
          </x14:formula1>
          <xm:sqref>K22:K41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1E46A-9231-4560-AA1E-0EA42B83F4A3}">
  <dimension ref="A4:J109"/>
  <sheetViews>
    <sheetView workbookViewId="0">
      <selection activeCell="D88" sqref="D88"/>
    </sheetView>
  </sheetViews>
  <sheetFormatPr defaultRowHeight="14.4"/>
  <cols>
    <col min="2" max="2" width="78.44140625" customWidth="1"/>
    <col min="3" max="3" width="12.109375" customWidth="1"/>
    <col min="4" max="4" width="23.5546875" customWidth="1"/>
    <col min="6" max="6" width="9.109375" style="55"/>
    <col min="7" max="7" width="8.88671875" style="62"/>
  </cols>
  <sheetData>
    <row r="4" spans="1:10">
      <c r="B4" t="s">
        <v>1043</v>
      </c>
    </row>
    <row r="6" spans="1:10">
      <c r="A6" t="s">
        <v>2418</v>
      </c>
      <c r="C6" t="s">
        <v>2419</v>
      </c>
      <c r="G6" s="62" t="s">
        <v>1745</v>
      </c>
      <c r="H6" t="str">
        <f>A6</f>
        <v>MyFriendLabel</v>
      </c>
      <c r="I6" t="str">
        <f>C6</f>
        <v>MyFriendValue</v>
      </c>
      <c r="J6" s="1" t="str">
        <f>G6&amp;";"&amp;H6&amp;";"&amp;I6&amp;";"</f>
        <v>SS;MyFriendLabel;MyFriendValue;</v>
      </c>
    </row>
    <row r="7" spans="1:10">
      <c r="A7" s="55" t="s">
        <v>1044</v>
      </c>
      <c r="B7" s="12" t="str">
        <f>VLOOKUP(A7,LU_Iasfriend!$A$18:$D$67,LangNum,FALSE)</f>
        <v>My friend is peaceful and patient with people</v>
      </c>
      <c r="C7" s="2">
        <v>0</v>
      </c>
      <c r="D7" s="11" t="str">
        <f>IF(ISBLANK(C7),"",VLOOKUP(C7,LU_Iasfriend!$A$6:$D$10,LangNum,FALSE))</f>
        <v>Not important at all</v>
      </c>
      <c r="G7" s="62" t="s">
        <v>1802</v>
      </c>
      <c r="H7" t="str">
        <f>A7</f>
        <v>FX_01</v>
      </c>
      <c r="I7">
        <f>C7</f>
        <v>0</v>
      </c>
      <c r="J7" s="1" t="str">
        <f t="shared" ref="J7:J56" si="0">G7&amp;";"&amp;H7&amp;";"&amp;I7&amp;";"</f>
        <v>MF;FX_01;0;</v>
      </c>
    </row>
    <row r="8" spans="1:10">
      <c r="A8" s="55" t="s">
        <v>1045</v>
      </c>
      <c r="B8" s="12" t="str">
        <f>VLOOKUP(A8,LU_Iasfriend!$A$18:$D$67,LangNum,FALSE)</f>
        <v>My friend sometimes is just there for me</v>
      </c>
      <c r="C8" s="2">
        <v>0</v>
      </c>
      <c r="D8" s="11" t="str">
        <f>IF(ISBLANK(C8),"",VLOOKUP(C8,LU_Iasfriend!$A$6:$D$10,LangNum,FALSE))</f>
        <v>Not important at all</v>
      </c>
      <c r="G8" s="62" t="s">
        <v>1802</v>
      </c>
      <c r="H8" t="str">
        <f t="shared" ref="H8:H56" si="1">A8</f>
        <v>FX_02</v>
      </c>
      <c r="I8">
        <f t="shared" ref="I8:I56" si="2">C8</f>
        <v>0</v>
      </c>
      <c r="J8" s="1" t="str">
        <f t="shared" si="0"/>
        <v>MF;FX_02;0;</v>
      </c>
    </row>
    <row r="9" spans="1:10">
      <c r="A9" s="55" t="s">
        <v>1046</v>
      </c>
      <c r="B9" s="12" t="str">
        <f>VLOOKUP(A9,LU_Iasfriend!$A$18:$D$67,LangNum,FALSE)</f>
        <v>My friend is loyal to me and our friendship</v>
      </c>
      <c r="C9" s="2">
        <v>0</v>
      </c>
      <c r="D9" s="11" t="str">
        <f>IF(ISBLANK(C9),"",VLOOKUP(C9,LU_Iasfriend!$A$6:$D$10,LangNum,FALSE))</f>
        <v>Not important at all</v>
      </c>
      <c r="G9" s="62" t="s">
        <v>1802</v>
      </c>
      <c r="H9" t="str">
        <f t="shared" si="1"/>
        <v>FX_03</v>
      </c>
      <c r="I9">
        <f t="shared" si="2"/>
        <v>0</v>
      </c>
      <c r="J9" s="1" t="str">
        <f t="shared" si="0"/>
        <v>MF;FX_03;0;</v>
      </c>
    </row>
    <row r="10" spans="1:10">
      <c r="A10" s="55" t="s">
        <v>1047</v>
      </c>
      <c r="B10" s="12" t="str">
        <f>VLOOKUP(A10,LU_Iasfriend!$A$18:$D$67,LangNum,FALSE)</f>
        <v>My friend both encourages and challenges me to achieve my potential</v>
      </c>
      <c r="C10" s="2">
        <v>0</v>
      </c>
      <c r="D10" s="11" t="str">
        <f>IF(ISBLANK(C10),"",VLOOKUP(C10,LU_Iasfriend!$A$6:$D$10,LangNum,FALSE))</f>
        <v>Not important at all</v>
      </c>
      <c r="G10" s="62" t="s">
        <v>1802</v>
      </c>
      <c r="H10" t="str">
        <f t="shared" si="1"/>
        <v>FX_04</v>
      </c>
      <c r="I10">
        <f t="shared" si="2"/>
        <v>0</v>
      </c>
      <c r="J10" s="1" t="str">
        <f t="shared" si="0"/>
        <v>MF;FX_04;0;</v>
      </c>
    </row>
    <row r="11" spans="1:10">
      <c r="A11" s="55" t="s">
        <v>1048</v>
      </c>
      <c r="B11" s="12" t="str">
        <f>VLOOKUP(A11,LU_Iasfriend!$A$18:$D$67,LangNum,FALSE)</f>
        <v xml:space="preserve">My friend is hospitable and loves to invite me over </v>
      </c>
      <c r="C11" s="2">
        <v>0</v>
      </c>
      <c r="D11" s="11" t="str">
        <f>IF(ISBLANK(C11),"",VLOOKUP(C11,LU_Iasfriend!$A$6:$D$10,LangNum,FALSE))</f>
        <v>Not important at all</v>
      </c>
      <c r="G11" s="62" t="s">
        <v>1802</v>
      </c>
      <c r="H11" t="str">
        <f t="shared" si="1"/>
        <v>FX_05</v>
      </c>
      <c r="I11">
        <f t="shared" si="2"/>
        <v>0</v>
      </c>
      <c r="J11" s="1" t="str">
        <f t="shared" si="0"/>
        <v>MF;FX_05;0;</v>
      </c>
    </row>
    <row r="12" spans="1:10">
      <c r="A12" s="55" t="s">
        <v>1049</v>
      </c>
      <c r="B12" s="12" t="str">
        <f>VLOOKUP(A12,LU_Iasfriend!$A$18:$D$67,LangNum,FALSE)</f>
        <v>My friend tries to help me however she/he can</v>
      </c>
      <c r="C12" s="2">
        <v>0</v>
      </c>
      <c r="D12" s="11" t="str">
        <f>IF(ISBLANK(C12),"",VLOOKUP(C12,LU_Iasfriend!$A$6:$D$10,LangNum,FALSE))</f>
        <v>Not important at all</v>
      </c>
      <c r="G12" s="62" t="s">
        <v>1802</v>
      </c>
      <c r="H12" t="str">
        <f t="shared" si="1"/>
        <v>FX_06</v>
      </c>
      <c r="I12">
        <f t="shared" si="2"/>
        <v>0</v>
      </c>
      <c r="J12" s="1" t="str">
        <f t="shared" si="0"/>
        <v>MF;FX_06;0;</v>
      </c>
    </row>
    <row r="13" spans="1:10">
      <c r="A13" s="55" t="s">
        <v>1050</v>
      </c>
      <c r="B13" s="12" t="str">
        <f>VLOOKUP(A13,LU_Iasfriend!$A$18:$D$67,LangNum,FALSE)</f>
        <v>My friend is intelligent and curious of a lot of things</v>
      </c>
      <c r="C13" s="2">
        <v>0</v>
      </c>
      <c r="D13" s="11" t="str">
        <f>IF(ISBLANK(C13),"",VLOOKUP(C13,LU_Iasfriend!$A$6:$D$10,LangNum,FALSE))</f>
        <v>Not important at all</v>
      </c>
      <c r="G13" s="62" t="s">
        <v>1802</v>
      </c>
      <c r="H13" t="str">
        <f t="shared" si="1"/>
        <v>FX_07</v>
      </c>
      <c r="I13">
        <f t="shared" si="2"/>
        <v>0</v>
      </c>
      <c r="J13" s="1" t="str">
        <f t="shared" si="0"/>
        <v>MF;FX_07;0;</v>
      </c>
    </row>
    <row r="14" spans="1:10">
      <c r="A14" s="55" t="s">
        <v>1051</v>
      </c>
      <c r="B14" s="12" t="str">
        <f>VLOOKUP(A14,LU_Iasfriend!$A$18:$D$67,LangNum,FALSE)</f>
        <v>My friend and I share interests and hobbies</v>
      </c>
      <c r="C14" s="2">
        <v>0</v>
      </c>
      <c r="D14" s="11" t="str">
        <f>IF(ISBLANK(C14),"",VLOOKUP(C14,LU_Iasfriend!$A$6:$D$10,LangNum,FALSE))</f>
        <v>Not important at all</v>
      </c>
      <c r="G14" s="62" t="s">
        <v>1802</v>
      </c>
      <c r="H14" t="str">
        <f t="shared" si="1"/>
        <v>FX_08</v>
      </c>
      <c r="I14">
        <f t="shared" si="2"/>
        <v>0</v>
      </c>
      <c r="J14" s="1" t="str">
        <f t="shared" si="0"/>
        <v>MF;FX_08;0;</v>
      </c>
    </row>
    <row r="15" spans="1:10">
      <c r="A15" s="55" t="s">
        <v>1052</v>
      </c>
      <c r="B15" s="12" t="str">
        <f>VLOOKUP(A15,LU_Iasfriend!$A$18:$D$67,LangNum,FALSE)</f>
        <v>My friend makes our friendship a priority in his life</v>
      </c>
      <c r="C15" s="2">
        <v>0</v>
      </c>
      <c r="D15" s="11" t="str">
        <f>IF(ISBLANK(C15),"",VLOOKUP(C15,LU_Iasfriend!$A$6:$D$10,LangNum,FALSE))</f>
        <v>Not important at all</v>
      </c>
      <c r="G15" s="62" t="s">
        <v>1802</v>
      </c>
      <c r="H15" t="str">
        <f t="shared" si="1"/>
        <v>FX_09</v>
      </c>
      <c r="I15">
        <f t="shared" si="2"/>
        <v>0</v>
      </c>
      <c r="J15" s="1" t="str">
        <f t="shared" si="0"/>
        <v>MF;FX_09;0;</v>
      </c>
    </row>
    <row r="16" spans="1:10">
      <c r="A16" s="55" t="s">
        <v>1053</v>
      </c>
      <c r="B16" s="12" t="str">
        <f>VLOOKUP(A16,LU_Iasfriend!$A$18:$D$67,LangNum,FALSE)</f>
        <v>My friend and I are equal to each other, differences in status and rank are irrelevant to us</v>
      </c>
      <c r="C16" s="2">
        <v>0</v>
      </c>
      <c r="D16" s="11" t="str">
        <f>IF(ISBLANK(C16),"",VLOOKUP(C16,LU_Iasfriend!$A$6:$D$10,LangNum,FALSE))</f>
        <v>Not important at all</v>
      </c>
      <c r="G16" s="62" t="s">
        <v>1802</v>
      </c>
      <c r="H16" t="str">
        <f t="shared" si="1"/>
        <v>FX_10</v>
      </c>
      <c r="I16">
        <f t="shared" si="2"/>
        <v>0</v>
      </c>
      <c r="J16" s="1" t="str">
        <f t="shared" si="0"/>
        <v>MF;FX_10;0;</v>
      </c>
    </row>
    <row r="17" spans="1:10">
      <c r="A17" s="55" t="s">
        <v>1054</v>
      </c>
      <c r="B17" s="12" t="str">
        <f>VLOOKUP(A17,LU_Iasfriend!$A$18:$D$67,LangNum,FALSE)</f>
        <v>My friend is very considerate of other people</v>
      </c>
      <c r="C17" s="2">
        <v>0</v>
      </c>
      <c r="D17" s="11" t="str">
        <f>IF(ISBLANK(C17),"",VLOOKUP(C17,LU_Iasfriend!$A$6:$D$10,LangNum,FALSE))</f>
        <v>Not important at all</v>
      </c>
      <c r="G17" s="62" t="s">
        <v>1802</v>
      </c>
      <c r="H17" t="str">
        <f t="shared" si="1"/>
        <v>FX_11</v>
      </c>
      <c r="I17">
        <f t="shared" si="2"/>
        <v>0</v>
      </c>
      <c r="J17" s="1" t="str">
        <f t="shared" si="0"/>
        <v>MF;FX_11;0;</v>
      </c>
    </row>
    <row r="18" spans="1:10">
      <c r="A18" s="55" t="s">
        <v>1055</v>
      </c>
      <c r="B18" s="12" t="str">
        <f>VLOOKUP(A18,LU_Iasfriend!$A$18:$D$67,LangNum,FALSE)</f>
        <v>My friend is fun and has a great humour</v>
      </c>
      <c r="C18" s="2">
        <v>0</v>
      </c>
      <c r="D18" s="11" t="str">
        <f>IF(ISBLANK(C18),"",VLOOKUP(C18,LU_Iasfriend!$A$6:$D$10,LangNum,FALSE))</f>
        <v>Not important at all</v>
      </c>
      <c r="G18" s="62" t="s">
        <v>1802</v>
      </c>
      <c r="H18" t="str">
        <f t="shared" si="1"/>
        <v>FX_12</v>
      </c>
      <c r="I18">
        <f t="shared" si="2"/>
        <v>0</v>
      </c>
      <c r="J18" s="1" t="str">
        <f t="shared" si="0"/>
        <v>MF;FX_12;0;</v>
      </c>
    </row>
    <row r="19" spans="1:10">
      <c r="A19" s="55" t="s">
        <v>1056</v>
      </c>
      <c r="B19" s="12" t="str">
        <f>VLOOKUP(A19,LU_Iasfriend!$A$18:$D$67,LangNum,FALSE)</f>
        <v>My friend understands me on a deep level</v>
      </c>
      <c r="C19" s="2">
        <v>0</v>
      </c>
      <c r="D19" s="11" t="str">
        <f>IF(ISBLANK(C19),"",VLOOKUP(C19,LU_Iasfriend!$A$6:$D$10,LangNum,FALSE))</f>
        <v>Not important at all</v>
      </c>
      <c r="G19" s="62" t="s">
        <v>1802</v>
      </c>
      <c r="H19" t="str">
        <f t="shared" si="1"/>
        <v>FX_13</v>
      </c>
      <c r="I19">
        <f t="shared" si="2"/>
        <v>0</v>
      </c>
      <c r="J19" s="1" t="str">
        <f t="shared" si="0"/>
        <v>MF;FX_13;0;</v>
      </c>
    </row>
    <row r="20" spans="1:10">
      <c r="A20" s="55" t="s">
        <v>1057</v>
      </c>
      <c r="B20" s="12" t="str">
        <f>VLOOKUP(A20,LU_Iasfriend!$A$18:$D$67,LangNum,FALSE)</f>
        <v>My friend provides me guidance in difficult situations / talks me through pros and cons</v>
      </c>
      <c r="C20" s="2">
        <v>0</v>
      </c>
      <c r="D20" s="11" t="str">
        <f>IF(ISBLANK(C20),"",VLOOKUP(C20,LU_Iasfriend!$A$6:$D$10,LangNum,FALSE))</f>
        <v>Not important at all</v>
      </c>
      <c r="G20" s="62" t="s">
        <v>1802</v>
      </c>
      <c r="H20" t="str">
        <f t="shared" si="1"/>
        <v>FX_14</v>
      </c>
      <c r="I20">
        <f t="shared" si="2"/>
        <v>0</v>
      </c>
      <c r="J20" s="1" t="str">
        <f t="shared" si="0"/>
        <v>MF;FX_14;0;</v>
      </c>
    </row>
    <row r="21" spans="1:10">
      <c r="A21" s="55" t="s">
        <v>1058</v>
      </c>
      <c r="B21" s="12" t="str">
        <f>VLOOKUP(A21,LU_Iasfriend!$A$18:$D$67,LangNum,FALSE)</f>
        <v>My friend has lots of time</v>
      </c>
      <c r="C21" s="2">
        <v>0</v>
      </c>
      <c r="D21" s="11" t="str">
        <f>IF(ISBLANK(C21),"",VLOOKUP(C21,LU_Iasfriend!$A$6:$D$10,LangNum,FALSE))</f>
        <v>Not important at all</v>
      </c>
      <c r="G21" s="62" t="s">
        <v>1802</v>
      </c>
      <c r="H21" t="str">
        <f t="shared" si="1"/>
        <v>FX_15</v>
      </c>
      <c r="I21">
        <f t="shared" si="2"/>
        <v>0</v>
      </c>
      <c r="J21" s="1" t="str">
        <f t="shared" si="0"/>
        <v>MF;FX_15;0;</v>
      </c>
    </row>
    <row r="22" spans="1:10">
      <c r="A22" s="55" t="s">
        <v>1059</v>
      </c>
      <c r="B22" s="12" t="str">
        <f>VLOOKUP(A22,LU_Iasfriend!$A$18:$D$67,LangNum,FALSE)</f>
        <v>My friend overall has a humble character</v>
      </c>
      <c r="C22" s="2">
        <v>0</v>
      </c>
      <c r="D22" s="11" t="str">
        <f>IF(ISBLANK(C22),"",VLOOKUP(C22,LU_Iasfriend!$A$6:$D$10,LangNum,FALSE))</f>
        <v>Not important at all</v>
      </c>
      <c r="G22" s="62" t="s">
        <v>1802</v>
      </c>
      <c r="H22" t="str">
        <f t="shared" si="1"/>
        <v>FX_16</v>
      </c>
      <c r="I22">
        <f t="shared" si="2"/>
        <v>0</v>
      </c>
      <c r="J22" s="1" t="str">
        <f t="shared" si="0"/>
        <v>MF;FX_16;0;</v>
      </c>
    </row>
    <row r="23" spans="1:10">
      <c r="A23" s="55" t="s">
        <v>1060</v>
      </c>
      <c r="B23" s="12" t="str">
        <f>VLOOKUP(A23,LU_Iasfriend!$A$18:$D$67,LangNum,FALSE)</f>
        <v>My friend respects my privacy and independence</v>
      </c>
      <c r="C23" s="2">
        <v>0</v>
      </c>
      <c r="D23" s="11" t="str">
        <f>IF(ISBLANK(C23),"",VLOOKUP(C23,LU_Iasfriend!$A$6:$D$10,LangNum,FALSE))</f>
        <v>Not important at all</v>
      </c>
      <c r="G23" s="62" t="s">
        <v>1802</v>
      </c>
      <c r="H23" t="str">
        <f t="shared" si="1"/>
        <v>FX_17</v>
      </c>
      <c r="I23">
        <f t="shared" si="2"/>
        <v>0</v>
      </c>
      <c r="J23" s="1" t="str">
        <f t="shared" si="0"/>
        <v>MF;FX_17;0;</v>
      </c>
    </row>
    <row r="24" spans="1:10">
      <c r="A24" s="55" t="s">
        <v>1061</v>
      </c>
      <c r="B24" s="12" t="str">
        <f>VLOOKUP(A24,LU_Iasfriend!$A$18:$D$67,LangNum,FALSE)</f>
        <v>My friend both gives and takes in our relationship</v>
      </c>
      <c r="C24" s="2">
        <v>0</v>
      </c>
      <c r="D24" s="11" t="str">
        <f>IF(ISBLANK(C24),"",VLOOKUP(C24,LU_Iasfriend!$A$6:$D$10,LangNum,FALSE))</f>
        <v>Not important at all</v>
      </c>
      <c r="G24" s="62" t="s">
        <v>1802</v>
      </c>
      <c r="H24" t="str">
        <f t="shared" si="1"/>
        <v>FX_18</v>
      </c>
      <c r="I24">
        <f t="shared" si="2"/>
        <v>0</v>
      </c>
      <c r="J24" s="1" t="str">
        <f t="shared" si="0"/>
        <v>MF;FX_18;0;</v>
      </c>
    </row>
    <row r="25" spans="1:10">
      <c r="A25" s="55" t="s">
        <v>1062</v>
      </c>
      <c r="B25" s="12" t="str">
        <f>VLOOKUP(A25,LU_Iasfriend!$A$18:$D$67,LangNum,FALSE)</f>
        <v>My friend helps me practically in my life</v>
      </c>
      <c r="C25" s="2">
        <v>0</v>
      </c>
      <c r="D25" s="11" t="str">
        <f>IF(ISBLANK(C25),"",VLOOKUP(C25,LU_Iasfriend!$A$6:$D$10,LangNum,FALSE))</f>
        <v>Not important at all</v>
      </c>
      <c r="G25" s="62" t="s">
        <v>1802</v>
      </c>
      <c r="H25" t="str">
        <f t="shared" si="1"/>
        <v>FX_19</v>
      </c>
      <c r="I25">
        <f t="shared" si="2"/>
        <v>0</v>
      </c>
      <c r="J25" s="1" t="str">
        <f t="shared" si="0"/>
        <v>MF;FX_19;0;</v>
      </c>
    </row>
    <row r="26" spans="1:10">
      <c r="A26" s="55" t="s">
        <v>1063</v>
      </c>
      <c r="B26" s="12" t="str">
        <f>VLOOKUP(A26,LU_Iasfriend!$A$18:$D$67,LangNum,FALSE)</f>
        <v>My friend supports me vocally and stands up for me when I am not there</v>
      </c>
      <c r="C26" s="2">
        <v>0</v>
      </c>
      <c r="D26" s="11" t="str">
        <f>IF(ISBLANK(C26),"",VLOOKUP(C26,LU_Iasfriend!$A$6:$D$10,LangNum,FALSE))</f>
        <v>Not important at all</v>
      </c>
      <c r="G26" s="62" t="s">
        <v>1802</v>
      </c>
      <c r="H26" t="str">
        <f t="shared" si="1"/>
        <v>FX_20</v>
      </c>
      <c r="I26">
        <f t="shared" si="2"/>
        <v>0</v>
      </c>
      <c r="J26" s="1" t="str">
        <f t="shared" si="0"/>
        <v>MF;FX_20;0;</v>
      </c>
    </row>
    <row r="27" spans="1:10">
      <c r="A27" s="55" t="s">
        <v>1064</v>
      </c>
      <c r="B27" s="12" t="str">
        <f>VLOOKUP(A27,LU_Iasfriend!$A$18:$D$67,LangNum,FALSE)</f>
        <v>My friend is agreeable and easy to relate to</v>
      </c>
      <c r="C27" s="2">
        <v>0</v>
      </c>
      <c r="D27" s="11" t="str">
        <f>IF(ISBLANK(C27),"",VLOOKUP(C27,LU_Iasfriend!$A$6:$D$10,LangNum,FALSE))</f>
        <v>Not important at all</v>
      </c>
      <c r="G27" s="62" t="s">
        <v>1802</v>
      </c>
      <c r="H27" t="str">
        <f t="shared" si="1"/>
        <v>FX_21</v>
      </c>
      <c r="I27">
        <f t="shared" si="2"/>
        <v>0</v>
      </c>
      <c r="J27" s="1" t="str">
        <f t="shared" si="0"/>
        <v>MF;FX_21;0;</v>
      </c>
    </row>
    <row r="28" spans="1:10">
      <c r="A28" s="55" t="s">
        <v>1065</v>
      </c>
      <c r="B28" s="12" t="str">
        <f>VLOOKUP(A28,LU_Iasfriend!$A$18:$D$67,LangNum,FALSE)</f>
        <v>My friend wishes me well / roots for me</v>
      </c>
      <c r="C28" s="2">
        <v>0</v>
      </c>
      <c r="D28" s="11" t="str">
        <f>IF(ISBLANK(C28),"",VLOOKUP(C28,LU_Iasfriend!$A$6:$D$10,LangNum,FALSE))</f>
        <v>Not important at all</v>
      </c>
      <c r="G28" s="62" t="s">
        <v>1802</v>
      </c>
      <c r="H28" t="str">
        <f t="shared" si="1"/>
        <v>FX_22</v>
      </c>
      <c r="I28">
        <f t="shared" si="2"/>
        <v>0</v>
      </c>
      <c r="J28" s="1" t="str">
        <f t="shared" si="0"/>
        <v>MF;FX_22;0;</v>
      </c>
    </row>
    <row r="29" spans="1:10">
      <c r="A29" s="55" t="s">
        <v>1066</v>
      </c>
      <c r="B29" s="12" t="str">
        <f>VLOOKUP(A29,LU_Iasfriend!$A$18:$D$67,LangNum,FALSE)</f>
        <v>My friend is open and vulnerable with me</v>
      </c>
      <c r="C29" s="2">
        <v>0</v>
      </c>
      <c r="D29" s="11" t="str">
        <f>IF(ISBLANK(C29),"",VLOOKUP(C29,LU_Iasfriend!$A$6:$D$10,LangNum,FALSE))</f>
        <v>Not important at all</v>
      </c>
      <c r="G29" s="62" t="s">
        <v>1802</v>
      </c>
      <c r="H29" t="str">
        <f t="shared" si="1"/>
        <v>FX_23</v>
      </c>
      <c r="I29">
        <f t="shared" si="2"/>
        <v>0</v>
      </c>
      <c r="J29" s="1" t="str">
        <f t="shared" si="0"/>
        <v>MF;FX_23;0;</v>
      </c>
    </row>
    <row r="30" spans="1:10">
      <c r="A30" s="55" t="s">
        <v>1067</v>
      </c>
      <c r="B30" s="12" t="str">
        <f>VLOOKUP(A30,LU_Iasfriend!$A$18:$D$67,LangNum,FALSE)</f>
        <v>My friend knows a lot of things and has a lot to say</v>
      </c>
      <c r="C30" s="2">
        <v>0</v>
      </c>
      <c r="D30" s="11" t="str">
        <f>IF(ISBLANK(C30),"",VLOOKUP(C30,LU_Iasfriend!$A$6:$D$10,LangNum,FALSE))</f>
        <v>Not important at all</v>
      </c>
      <c r="G30" s="62" t="s">
        <v>1802</v>
      </c>
      <c r="H30" t="str">
        <f t="shared" si="1"/>
        <v>FX_24</v>
      </c>
      <c r="I30">
        <f t="shared" si="2"/>
        <v>0</v>
      </c>
      <c r="J30" s="1" t="str">
        <f t="shared" si="0"/>
        <v>MF;FX_24;0;</v>
      </c>
    </row>
    <row r="31" spans="1:10">
      <c r="A31" s="55" t="s">
        <v>1068</v>
      </c>
      <c r="B31" s="12" t="str">
        <f>VLOOKUP(A31,LU_Iasfriend!$A$18:$D$67,LangNum,FALSE)</f>
        <v>My friend and I have worked together on tasks, projects and interests</v>
      </c>
      <c r="C31" s="2">
        <v>0</v>
      </c>
      <c r="D31" s="11" t="str">
        <f>IF(ISBLANK(C31),"",VLOOKUP(C31,LU_Iasfriend!$A$6:$D$10,LangNum,FALSE))</f>
        <v>Not important at all</v>
      </c>
      <c r="G31" s="62" t="s">
        <v>1802</v>
      </c>
      <c r="H31" t="str">
        <f t="shared" si="1"/>
        <v>FX_25</v>
      </c>
      <c r="I31">
        <f t="shared" si="2"/>
        <v>0</v>
      </c>
      <c r="J31" s="1" t="str">
        <f t="shared" si="0"/>
        <v>MF;FX_25;0;</v>
      </c>
    </row>
    <row r="32" spans="1:10">
      <c r="A32" s="55" t="s">
        <v>1069</v>
      </c>
      <c r="B32" s="12" t="str">
        <f>VLOOKUP(A32,LU_Iasfriend!$A$18:$D$67,LangNum,FALSE)</f>
        <v>My friend has a virtuous character</v>
      </c>
      <c r="C32" s="2">
        <v>0</v>
      </c>
      <c r="D32" s="11" t="str">
        <f>IF(ISBLANK(C32),"",VLOOKUP(C32,LU_Iasfriend!$A$6:$D$10,LangNum,FALSE))</f>
        <v>Not important at all</v>
      </c>
      <c r="G32" s="62" t="s">
        <v>1802</v>
      </c>
      <c r="H32" t="str">
        <f t="shared" si="1"/>
        <v>FX_26</v>
      </c>
      <c r="I32">
        <f t="shared" si="2"/>
        <v>0</v>
      </c>
      <c r="J32" s="1" t="str">
        <f t="shared" si="0"/>
        <v>MF;FX_26;0;</v>
      </c>
    </row>
    <row r="33" spans="1:10">
      <c r="A33" s="55" t="s">
        <v>1070</v>
      </c>
      <c r="B33" s="12" t="str">
        <f>VLOOKUP(A33,LU_Iasfriend!$A$18:$D$67,LangNum,FALSE)</f>
        <v>My friend is a very positive person</v>
      </c>
      <c r="C33" s="2">
        <v>0</v>
      </c>
      <c r="D33" s="11" t="str">
        <f>IF(ISBLANK(C33),"",VLOOKUP(C33,LU_Iasfriend!$A$6:$D$10,LangNum,FALSE))</f>
        <v>Not important at all</v>
      </c>
      <c r="G33" s="62" t="s">
        <v>1802</v>
      </c>
      <c r="H33" t="str">
        <f t="shared" si="1"/>
        <v>FX_27</v>
      </c>
      <c r="I33">
        <f t="shared" si="2"/>
        <v>0</v>
      </c>
      <c r="J33" s="1" t="str">
        <f t="shared" si="0"/>
        <v>MF;FX_27;0;</v>
      </c>
    </row>
    <row r="34" spans="1:10">
      <c r="A34" s="55" t="s">
        <v>1071</v>
      </c>
      <c r="B34" s="12" t="str">
        <f>VLOOKUP(A34,LU_Iasfriend!$A$18:$D$67,LangNum,FALSE)</f>
        <v>My friend is loving and affectionate with me</v>
      </c>
      <c r="C34" s="2">
        <v>0</v>
      </c>
      <c r="D34" s="11" t="str">
        <f>IF(ISBLANK(C34),"",VLOOKUP(C34,LU_Iasfriend!$A$6:$D$10,LangNum,FALSE))</f>
        <v>Not important at all</v>
      </c>
      <c r="G34" s="62" t="s">
        <v>1802</v>
      </c>
      <c r="H34" t="str">
        <f t="shared" si="1"/>
        <v>FX_28</v>
      </c>
      <c r="I34">
        <f t="shared" si="2"/>
        <v>0</v>
      </c>
      <c r="J34" s="1" t="str">
        <f t="shared" si="0"/>
        <v>MF;FX_28;0;</v>
      </c>
    </row>
    <row r="35" spans="1:10">
      <c r="A35" s="55" t="s">
        <v>1072</v>
      </c>
      <c r="B35" s="12" t="str">
        <f>VLOOKUP(A35,LU_Iasfriend!$A$18:$D$67,LangNum,FALSE)</f>
        <v>I can trust my friend - he/she treats what I tell her/him in confidence</v>
      </c>
      <c r="C35" s="2">
        <v>0</v>
      </c>
      <c r="D35" s="11" t="str">
        <f>IF(ISBLANK(C35),"",VLOOKUP(C35,LU_Iasfriend!$A$6:$D$10,LangNum,FALSE))</f>
        <v>Not important at all</v>
      </c>
      <c r="G35" s="62" t="s">
        <v>1802</v>
      </c>
      <c r="H35" t="str">
        <f t="shared" si="1"/>
        <v>FX_29</v>
      </c>
      <c r="I35">
        <f t="shared" si="2"/>
        <v>0</v>
      </c>
      <c r="J35" s="1" t="str">
        <f t="shared" si="0"/>
        <v>MF;FX_29;0;</v>
      </c>
    </row>
    <row r="36" spans="1:10">
      <c r="A36" s="55" t="s">
        <v>1073</v>
      </c>
      <c r="B36" s="12" t="str">
        <f>VLOOKUP(A36,LU_Iasfriend!$A$18:$D$67,LangNum,FALSE)</f>
        <v>My friend is well off - not worried about financial issues</v>
      </c>
      <c r="C36" s="2">
        <v>0</v>
      </c>
      <c r="D36" s="11" t="str">
        <f>IF(ISBLANK(C36),"",VLOOKUP(C36,LU_Iasfriend!$A$6:$D$10,LangNum,FALSE))</f>
        <v>Not important at all</v>
      </c>
      <c r="G36" s="62" t="s">
        <v>1802</v>
      </c>
      <c r="H36" t="str">
        <f t="shared" si="1"/>
        <v>FX_30</v>
      </c>
      <c r="I36">
        <f t="shared" si="2"/>
        <v>0</v>
      </c>
      <c r="J36" s="1" t="str">
        <f t="shared" si="0"/>
        <v>MF;FX_30;0;</v>
      </c>
    </row>
    <row r="37" spans="1:10">
      <c r="A37" s="55" t="s">
        <v>1074</v>
      </c>
      <c r="B37" s="12" t="str">
        <f>VLOOKUP(A37,LU_Iasfriend!$A$18:$D$67,LangNum,FALSE)</f>
        <v>My friend and I have mutual beliefs and worldview</v>
      </c>
      <c r="C37" s="2">
        <v>0</v>
      </c>
      <c r="D37" s="11" t="str">
        <f>IF(ISBLANK(C37),"",VLOOKUP(C37,LU_Iasfriend!$A$6:$D$10,LangNum,FALSE))</f>
        <v>Not important at all</v>
      </c>
      <c r="G37" s="62" t="s">
        <v>1802</v>
      </c>
      <c r="H37" t="str">
        <f t="shared" si="1"/>
        <v>FX_31</v>
      </c>
      <c r="I37">
        <f t="shared" si="2"/>
        <v>0</v>
      </c>
      <c r="J37" s="1" t="str">
        <f t="shared" si="0"/>
        <v>MF;FX_31;0;</v>
      </c>
    </row>
    <row r="38" spans="1:10">
      <c r="A38" s="55" t="s">
        <v>1075</v>
      </c>
      <c r="B38" s="12" t="str">
        <f>VLOOKUP(A38,LU_Iasfriend!$A$18:$D$67,LangNum,FALSE)</f>
        <v>My friend is proud of me and appreciates what I do</v>
      </c>
      <c r="C38" s="2">
        <v>0</v>
      </c>
      <c r="D38" s="11" t="str">
        <f>IF(ISBLANK(C38),"",VLOOKUP(C38,LU_Iasfriend!$A$6:$D$10,LangNum,FALSE))</f>
        <v>Not important at all</v>
      </c>
      <c r="G38" s="62" t="s">
        <v>1802</v>
      </c>
      <c r="H38" t="str">
        <f t="shared" si="1"/>
        <v>FX_32</v>
      </c>
      <c r="I38">
        <f t="shared" si="2"/>
        <v>0</v>
      </c>
      <c r="J38" s="1" t="str">
        <f t="shared" si="0"/>
        <v>MF;FX_32;0;</v>
      </c>
    </row>
    <row r="39" spans="1:10">
      <c r="A39" s="55" t="s">
        <v>1076</v>
      </c>
      <c r="B39" s="12" t="str">
        <f>VLOOKUP(A39,LU_Iasfriend!$A$18:$D$67,LangNum,FALSE)</f>
        <v>I really enjoy the company of My friend</v>
      </c>
      <c r="C39" s="2">
        <v>0</v>
      </c>
      <c r="D39" s="11" t="str">
        <f>IF(ISBLANK(C39),"",VLOOKUP(C39,LU_Iasfriend!$A$6:$D$10,LangNum,FALSE))</f>
        <v>Not important at all</v>
      </c>
      <c r="G39" s="62" t="s">
        <v>1802</v>
      </c>
      <c r="H39" t="str">
        <f t="shared" si="1"/>
        <v>FX_33</v>
      </c>
      <c r="I39">
        <f t="shared" si="2"/>
        <v>0</v>
      </c>
      <c r="J39" s="1" t="str">
        <f t="shared" si="0"/>
        <v>MF;FX_33;0;</v>
      </c>
    </row>
    <row r="40" spans="1:10">
      <c r="A40" s="55" t="s">
        <v>1077</v>
      </c>
      <c r="B40" s="12" t="str">
        <f>VLOOKUP(A40,LU_Iasfriend!$A$18:$D$67,LangNum,FALSE)</f>
        <v>I have changed in positive ways because of My friend</v>
      </c>
      <c r="C40" s="2">
        <v>0</v>
      </c>
      <c r="D40" s="11" t="str">
        <f>IF(ISBLANK(C40),"",VLOOKUP(C40,LU_Iasfriend!$A$6:$D$10,LangNum,FALSE))</f>
        <v>Not important at all</v>
      </c>
      <c r="G40" s="62" t="s">
        <v>1802</v>
      </c>
      <c r="H40" t="str">
        <f t="shared" si="1"/>
        <v>FX_34</v>
      </c>
      <c r="I40">
        <f t="shared" si="2"/>
        <v>0</v>
      </c>
      <c r="J40" s="1" t="str">
        <f t="shared" si="0"/>
        <v>MF;FX_34;0;</v>
      </c>
    </row>
    <row r="41" spans="1:10">
      <c r="A41" s="55" t="s">
        <v>1078</v>
      </c>
      <c r="B41" s="12" t="str">
        <f>VLOOKUP(A41,LU_Iasfriend!$A$18:$D$67,LangNum,FALSE)</f>
        <v>My friend has lots of friends and a sizeable network</v>
      </c>
      <c r="C41" s="2">
        <v>0</v>
      </c>
      <c r="D41" s="11" t="str">
        <f>IF(ISBLANK(C41),"",VLOOKUP(C41,LU_Iasfriend!$A$6:$D$10,LangNum,FALSE))</f>
        <v>Not important at all</v>
      </c>
      <c r="G41" s="62" t="s">
        <v>1802</v>
      </c>
      <c r="H41" t="str">
        <f t="shared" si="1"/>
        <v>FX_35</v>
      </c>
      <c r="I41">
        <f t="shared" si="2"/>
        <v>0</v>
      </c>
      <c r="J41" s="1" t="str">
        <f t="shared" si="0"/>
        <v>MF;FX_35;0;</v>
      </c>
    </row>
    <row r="42" spans="1:10">
      <c r="A42" s="55" t="s">
        <v>1079</v>
      </c>
      <c r="B42" s="12" t="str">
        <f>VLOOKUP(A42,LU_Iasfriend!$A$18:$D$67,LangNum,FALSE)</f>
        <v>My friend ist honest and authentic</v>
      </c>
      <c r="C42" s="2">
        <v>0</v>
      </c>
      <c r="D42" s="11" t="str">
        <f>IF(ISBLANK(C42),"",VLOOKUP(C42,LU_Iasfriend!$A$6:$D$10,LangNum,FALSE))</f>
        <v>Not important at all</v>
      </c>
      <c r="G42" s="62" t="s">
        <v>1802</v>
      </c>
      <c r="H42" t="str">
        <f t="shared" si="1"/>
        <v>FX_36</v>
      </c>
      <c r="I42">
        <f t="shared" si="2"/>
        <v>0</v>
      </c>
      <c r="J42" s="1" t="str">
        <f t="shared" si="0"/>
        <v>MF;FX_36;0;</v>
      </c>
    </row>
    <row r="43" spans="1:10">
      <c r="A43" s="55" t="s">
        <v>1080</v>
      </c>
      <c r="B43" s="12" t="str">
        <f>VLOOKUP(A43,LU_Iasfriend!$A$18:$D$67,LangNum,FALSE)</f>
        <v>I can discover new interests, hobbies and topics through my interactions withmy friend</v>
      </c>
      <c r="C43" s="2">
        <v>0</v>
      </c>
      <c r="D43" s="11" t="str">
        <f>IF(ISBLANK(C43),"",VLOOKUP(C43,LU_Iasfriend!$A$6:$D$10,LangNum,FALSE))</f>
        <v>Not important at all</v>
      </c>
      <c r="G43" s="62" t="s">
        <v>1802</v>
      </c>
      <c r="H43" t="str">
        <f t="shared" si="1"/>
        <v>FX_37</v>
      </c>
      <c r="I43">
        <f t="shared" si="2"/>
        <v>0</v>
      </c>
      <c r="J43" s="1" t="str">
        <f t="shared" si="0"/>
        <v>MF;FX_37;0;</v>
      </c>
    </row>
    <row r="44" spans="1:10">
      <c r="A44" s="55" t="s">
        <v>1081</v>
      </c>
      <c r="B44" s="12" t="str">
        <f>VLOOKUP(A44,LU_Iasfriend!$A$18:$D$67,LangNum,FALSE)</f>
        <v>My friend and I have spent lots of time hanging out with each other</v>
      </c>
      <c r="C44" s="2">
        <v>0</v>
      </c>
      <c r="D44" s="11" t="str">
        <f>IF(ISBLANK(C44),"",VLOOKUP(C44,LU_Iasfriend!$A$6:$D$10,LangNum,FALSE))</f>
        <v>Not important at all</v>
      </c>
      <c r="G44" s="62" t="s">
        <v>1802</v>
      </c>
      <c r="H44" t="str">
        <f t="shared" si="1"/>
        <v>FX_38</v>
      </c>
      <c r="I44">
        <f t="shared" si="2"/>
        <v>0</v>
      </c>
      <c r="J44" s="1" t="str">
        <f t="shared" si="0"/>
        <v>MF;FX_38;0;</v>
      </c>
    </row>
    <row r="45" spans="1:10">
      <c r="A45" s="55" t="s">
        <v>1082</v>
      </c>
      <c r="B45" s="12" t="str">
        <f>VLOOKUP(A45,LU_Iasfriend!$A$18:$D$67,LangNum,FALSE)</f>
        <v>My friend is generous with me</v>
      </c>
      <c r="C45" s="2">
        <v>0</v>
      </c>
      <c r="D45" s="11" t="str">
        <f>IF(ISBLANK(C45),"",VLOOKUP(C45,LU_Iasfriend!$A$6:$D$10,LangNum,FALSE))</f>
        <v>Not important at all</v>
      </c>
      <c r="G45" s="62" t="s">
        <v>1802</v>
      </c>
      <c r="H45" t="str">
        <f t="shared" si="1"/>
        <v>FX_39</v>
      </c>
      <c r="I45">
        <f t="shared" si="2"/>
        <v>0</v>
      </c>
      <c r="J45" s="1" t="str">
        <f t="shared" si="0"/>
        <v>MF;FX_39;0;</v>
      </c>
    </row>
    <row r="46" spans="1:10">
      <c r="A46" s="55" t="s">
        <v>1083</v>
      </c>
      <c r="B46" s="12" t="str">
        <f>VLOOKUP(A46,LU_Iasfriend!$A$18:$D$67,LangNum,FALSE)</f>
        <v>My friend is healthy, fit and mobile</v>
      </c>
      <c r="C46" s="2">
        <v>0</v>
      </c>
      <c r="D46" s="11" t="str">
        <f>IF(ISBLANK(C46),"",VLOOKUP(C46,LU_Iasfriend!$A$6:$D$10,LangNum,FALSE))</f>
        <v>Not important at all</v>
      </c>
      <c r="G46" s="62" t="s">
        <v>1802</v>
      </c>
      <c r="H46" t="str">
        <f t="shared" si="1"/>
        <v>FX_40</v>
      </c>
      <c r="I46">
        <f t="shared" si="2"/>
        <v>0</v>
      </c>
      <c r="J46" s="1" t="str">
        <f t="shared" si="0"/>
        <v>MF;FX_40;0;</v>
      </c>
    </row>
    <row r="47" spans="1:10">
      <c r="A47" s="55" t="s">
        <v>1084</v>
      </c>
      <c r="B47" s="12" t="str">
        <f>VLOOKUP(A47,LU_Iasfriend!$A$18:$D$67,LangNum,FALSE)</f>
        <v>My friend is reliable and consistent</v>
      </c>
      <c r="C47" s="2">
        <v>0</v>
      </c>
      <c r="D47" s="11" t="str">
        <f>IF(ISBLANK(C47),"",VLOOKUP(C47,LU_Iasfriend!$A$6:$D$10,LangNum,FALSE))</f>
        <v>Not important at all</v>
      </c>
      <c r="G47" s="62" t="s">
        <v>1802</v>
      </c>
      <c r="H47" t="str">
        <f t="shared" si="1"/>
        <v>FX_41</v>
      </c>
      <c r="I47">
        <f t="shared" si="2"/>
        <v>0</v>
      </c>
      <c r="J47" s="1" t="str">
        <f t="shared" si="0"/>
        <v>MF;FX_41;0;</v>
      </c>
    </row>
    <row r="48" spans="1:10">
      <c r="A48" s="55" t="s">
        <v>1085</v>
      </c>
      <c r="B48" s="12" t="str">
        <f>VLOOKUP(A48,LU_Iasfriend!$A$18:$D$67,LangNum,FALSE)</f>
        <v>My friend and I share lots of common memories</v>
      </c>
      <c r="C48" s="2">
        <v>0</v>
      </c>
      <c r="D48" s="11" t="str">
        <f>IF(ISBLANK(C48),"",VLOOKUP(C48,LU_Iasfriend!$A$6:$D$10,LangNum,FALSE))</f>
        <v>Not important at all</v>
      </c>
      <c r="G48" s="62" t="s">
        <v>1802</v>
      </c>
      <c r="H48" t="str">
        <f t="shared" si="1"/>
        <v>FX_42</v>
      </c>
      <c r="I48">
        <f t="shared" si="2"/>
        <v>0</v>
      </c>
      <c r="J48" s="1" t="str">
        <f t="shared" si="0"/>
        <v>MF;FX_42;0;</v>
      </c>
    </row>
    <row r="49" spans="1:10">
      <c r="A49" s="55" t="s">
        <v>1086</v>
      </c>
      <c r="B49" s="12" t="str">
        <f>VLOOKUP(A49,LU_Iasfriend!$A$18:$D$67,LangNum,FALSE)</f>
        <v>My friend and I have different beliefs and worldviews</v>
      </c>
      <c r="C49" s="2">
        <v>0</v>
      </c>
      <c r="D49" s="11" t="str">
        <f>IF(ISBLANK(C49),"",VLOOKUP(C49,LU_Iasfriend!$A$6:$D$10,LangNum,FALSE))</f>
        <v>Not important at all</v>
      </c>
      <c r="G49" s="62" t="s">
        <v>1802</v>
      </c>
      <c r="H49" t="str">
        <f t="shared" si="1"/>
        <v>FX_43</v>
      </c>
      <c r="I49">
        <f t="shared" si="2"/>
        <v>0</v>
      </c>
      <c r="J49" s="1" t="str">
        <f t="shared" si="0"/>
        <v>MF;FX_43;0;</v>
      </c>
    </row>
    <row r="50" spans="1:10">
      <c r="A50" s="55" t="s">
        <v>1087</v>
      </c>
      <c r="B50" s="12" t="str">
        <f>VLOOKUP(A50,LU_Iasfriend!$A$18:$D$67,LangNum,FALSE)</f>
        <v>My friend is kind and warm with people</v>
      </c>
      <c r="C50" s="2">
        <v>0</v>
      </c>
      <c r="D50" s="11" t="str">
        <f>IF(ISBLANK(C50),"",VLOOKUP(C50,LU_Iasfriend!$A$6:$D$10,LangNum,FALSE))</f>
        <v>Not important at all</v>
      </c>
      <c r="G50" s="62" t="s">
        <v>1802</v>
      </c>
      <c r="H50" t="str">
        <f t="shared" si="1"/>
        <v>FX_44</v>
      </c>
      <c r="I50">
        <f t="shared" si="2"/>
        <v>0</v>
      </c>
      <c r="J50" s="1" t="str">
        <f t="shared" si="0"/>
        <v>MF;FX_44;0;</v>
      </c>
    </row>
    <row r="51" spans="1:10">
      <c r="A51" s="55" t="s">
        <v>1088</v>
      </c>
      <c r="B51" s="12" t="str">
        <f>VLOOKUP(A51,LU_Iasfriend!$A$18:$D$67,LangNum,FALSE)</f>
        <v>My friend and I teach and/or learn from each other</v>
      </c>
      <c r="C51" s="2">
        <v>0</v>
      </c>
      <c r="D51" s="11" t="str">
        <f>IF(ISBLANK(C51),"",VLOOKUP(C51,LU_Iasfriend!$A$6:$D$10,LangNum,FALSE))</f>
        <v>Not important at all</v>
      </c>
      <c r="G51" s="62" t="s">
        <v>1802</v>
      </c>
      <c r="H51" t="str">
        <f t="shared" si="1"/>
        <v>FX_45</v>
      </c>
      <c r="I51">
        <f t="shared" si="2"/>
        <v>0</v>
      </c>
      <c r="J51" s="1" t="str">
        <f t="shared" si="0"/>
        <v>MF;FX_45;0;</v>
      </c>
    </row>
    <row r="52" spans="1:10">
      <c r="A52" s="55" t="s">
        <v>1089</v>
      </c>
      <c r="B52" s="12" t="str">
        <f>VLOOKUP(A52,LU_Iasfriend!$A$18:$D$67,LangNum,FALSE)</f>
        <v>My friend is very accepting and tolerant of other people</v>
      </c>
      <c r="C52" s="2">
        <v>0</v>
      </c>
      <c r="D52" s="11" t="str">
        <f>IF(ISBLANK(C52),"",VLOOKUP(C52,LU_Iasfriend!$A$6:$D$10,LangNum,FALSE))</f>
        <v>Not important at all</v>
      </c>
      <c r="G52" s="62" t="s">
        <v>1802</v>
      </c>
      <c r="H52" t="str">
        <f t="shared" si="1"/>
        <v>FX_46</v>
      </c>
      <c r="I52">
        <f t="shared" si="2"/>
        <v>0</v>
      </c>
      <c r="J52" s="1" t="str">
        <f t="shared" si="0"/>
        <v>MF;FX_46;0;</v>
      </c>
    </row>
    <row r="53" spans="1:10">
      <c r="A53" s="55" t="s">
        <v>1090</v>
      </c>
      <c r="B53" s="12" t="str">
        <f>VLOOKUP(A53,LU_Iasfriend!$A$18:$D$67,LangNum,FALSE)</f>
        <v>My friend is very energetic</v>
      </c>
      <c r="C53" s="2">
        <v>0</v>
      </c>
      <c r="D53" s="11" t="str">
        <f>IF(ISBLANK(C53),"",VLOOKUP(C53,LU_Iasfriend!$A$6:$D$10,LangNum,FALSE))</f>
        <v>Not important at all</v>
      </c>
      <c r="G53" s="62" t="s">
        <v>1802</v>
      </c>
      <c r="H53" t="str">
        <f t="shared" si="1"/>
        <v>FX_47</v>
      </c>
      <c r="I53">
        <f t="shared" si="2"/>
        <v>0</v>
      </c>
      <c r="J53" s="1" t="str">
        <f t="shared" si="0"/>
        <v>MF;FX_47;0;</v>
      </c>
    </row>
    <row r="54" spans="1:10">
      <c r="A54" s="55" t="s">
        <v>1091</v>
      </c>
      <c r="B54" s="12" t="str">
        <f>VLOOKUP(A54,LU_Iasfriend!$A$18:$D$67,LangNum,FALSE)</f>
        <v>I can express myself with my friend, who listens very well</v>
      </c>
      <c r="C54" s="2">
        <v>0</v>
      </c>
      <c r="D54" s="11" t="str">
        <f>IF(ISBLANK(C54),"",VLOOKUP(C54,LU_Iasfriend!$A$6:$D$10,LangNum,FALSE))</f>
        <v>Not important at all</v>
      </c>
      <c r="G54" s="62" t="s">
        <v>1802</v>
      </c>
      <c r="H54" t="str">
        <f t="shared" si="1"/>
        <v>FX_48</v>
      </c>
      <c r="I54">
        <f t="shared" si="2"/>
        <v>0</v>
      </c>
      <c r="J54" s="1" t="str">
        <f t="shared" si="0"/>
        <v>MF;FX_48;0;</v>
      </c>
    </row>
    <row r="55" spans="1:10">
      <c r="A55" s="55" t="s">
        <v>1092</v>
      </c>
      <c r="B55" s="12" t="str">
        <f>VLOOKUP(A55,LU_Iasfriend!$A$18:$D$67,LangNum,FALSE)</f>
        <v>My friend and I are part of a circle of friends which he/she actively maintains</v>
      </c>
      <c r="C55" s="2">
        <v>0</v>
      </c>
      <c r="D55" s="11" t="str">
        <f>IF(ISBLANK(C55),"",VLOOKUP(C55,LU_Iasfriend!$A$6:$D$10,LangNum,FALSE))</f>
        <v>Not important at all</v>
      </c>
      <c r="G55" s="62" t="s">
        <v>1802</v>
      </c>
      <c r="H55" t="str">
        <f t="shared" si="1"/>
        <v>FX_49</v>
      </c>
      <c r="I55">
        <f t="shared" si="2"/>
        <v>0</v>
      </c>
      <c r="J55" s="1" t="str">
        <f t="shared" si="0"/>
        <v>MF;FX_49;0;</v>
      </c>
    </row>
    <row r="56" spans="1:10">
      <c r="A56" s="55" t="s">
        <v>1093</v>
      </c>
      <c r="B56" s="12" t="str">
        <f>VLOOKUP(A56,LU_Iasfriend!$A$18:$D$67,LangNum,FALSE)</f>
        <v>My friend lives nearby</v>
      </c>
      <c r="C56" s="2">
        <v>0</v>
      </c>
      <c r="D56" s="11" t="str">
        <f>IF(ISBLANK(C56),"",VLOOKUP(C56,LU_Iasfriend!$A$6:$D$10,LangNum,FALSE))</f>
        <v>Not important at all</v>
      </c>
      <c r="G56" s="62" t="s">
        <v>1802</v>
      </c>
      <c r="H56" t="str">
        <f t="shared" si="1"/>
        <v>FX_50</v>
      </c>
      <c r="I56">
        <f t="shared" si="2"/>
        <v>0</v>
      </c>
      <c r="J56" s="1" t="str">
        <f t="shared" si="0"/>
        <v>MF;FX_50;0;</v>
      </c>
    </row>
    <row r="59" spans="1:10">
      <c r="A59" s="55" t="s">
        <v>2421</v>
      </c>
      <c r="C59" t="s">
        <v>2420</v>
      </c>
      <c r="G59" s="62" t="s">
        <v>1745</v>
      </c>
      <c r="H59" t="str">
        <f>A59</f>
        <v>IasFriendLabel</v>
      </c>
      <c r="I59" t="str">
        <f>C59</f>
        <v>IasFriendValue</v>
      </c>
      <c r="J59" s="1" t="str">
        <f t="shared" ref="J59:J109" si="3">G59&amp;";"&amp;H59&amp;";"&amp;I59&amp;";"</f>
        <v>SS;IasFriendLabel;IasFriendValue;</v>
      </c>
    </row>
    <row r="60" spans="1:10">
      <c r="A60" s="55" t="s">
        <v>1146</v>
      </c>
      <c r="B60" s="12" t="str">
        <f>VLOOKUP(A60,LU_Iasfriend!$A$71:$D$120,LangNum,FALSE)</f>
        <v>You are peaceful and patient with people.</v>
      </c>
      <c r="C60" s="2">
        <v>0</v>
      </c>
      <c r="D60" s="11" t="str">
        <f>IF(ISBLANK(C60),"",VLOOKUP(C60,LU_Iasfriend!$A$6:$D$10,LangNum,FALSE))</f>
        <v>Not important at all</v>
      </c>
      <c r="G60" s="62" t="s">
        <v>2435</v>
      </c>
      <c r="H60" t="str">
        <f>A60</f>
        <v>FI_01</v>
      </c>
      <c r="I60">
        <f>C60</f>
        <v>0</v>
      </c>
      <c r="J60" s="1" t="str">
        <f t="shared" si="3"/>
        <v>IF;FI_01;0;</v>
      </c>
    </row>
    <row r="61" spans="1:10">
      <c r="A61" s="55" t="s">
        <v>1147</v>
      </c>
      <c r="B61" s="12" t="str">
        <f>VLOOKUP(A61,LU_Iasfriend!$A$71:$D$120,LangNum,FALSE)</f>
        <v>You are sometimes just there for me.</v>
      </c>
      <c r="C61" s="2">
        <v>0</v>
      </c>
      <c r="D61" s="11" t="str">
        <f>IF(ISBLANK(C61),"",VLOOKUP(C61,LU_Iasfriend!$A$6:$D$10,LangNum,FALSE))</f>
        <v>Not important at all</v>
      </c>
      <c r="G61" s="62" t="s">
        <v>2435</v>
      </c>
      <c r="H61" t="str">
        <f t="shared" ref="H61:H109" si="4">A61</f>
        <v>FI_02</v>
      </c>
      <c r="I61">
        <f t="shared" ref="I61:I109" si="5">C61</f>
        <v>0</v>
      </c>
      <c r="J61" s="1" t="str">
        <f t="shared" si="3"/>
        <v>IF;FI_02;0;</v>
      </c>
    </row>
    <row r="62" spans="1:10">
      <c r="A62" s="55" t="s">
        <v>1148</v>
      </c>
      <c r="B62" s="12" t="str">
        <f>VLOOKUP(A62,LU_Iasfriend!$A$71:$D$120,LangNum,FALSE)</f>
        <v>You are loyal to me and our friendship.</v>
      </c>
      <c r="C62" s="2">
        <v>0</v>
      </c>
      <c r="D62" s="11" t="str">
        <f>IF(ISBLANK(C62),"",VLOOKUP(C62,LU_Iasfriend!$A$6:$D$10,LangNum,FALSE))</f>
        <v>Not important at all</v>
      </c>
      <c r="G62" s="62" t="s">
        <v>2435</v>
      </c>
      <c r="H62" t="str">
        <f t="shared" si="4"/>
        <v>FI_03</v>
      </c>
      <c r="I62">
        <f t="shared" si="5"/>
        <v>0</v>
      </c>
      <c r="J62" s="1" t="str">
        <f t="shared" si="3"/>
        <v>IF;FI_03;0;</v>
      </c>
    </row>
    <row r="63" spans="1:10">
      <c r="A63" s="55" t="s">
        <v>1149</v>
      </c>
      <c r="B63" s="12" t="str">
        <f>VLOOKUP(A63,LU_Iasfriend!$A$71:$D$120,LangNum,FALSE)</f>
        <v>You both encourage and challenge me to achieve my potential.</v>
      </c>
      <c r="C63" s="2">
        <v>0</v>
      </c>
      <c r="D63" s="11" t="str">
        <f>IF(ISBLANK(C63),"",VLOOKUP(C63,LU_Iasfriend!$A$6:$D$10,LangNum,FALSE))</f>
        <v>Not important at all</v>
      </c>
      <c r="G63" s="62" t="s">
        <v>2435</v>
      </c>
      <c r="H63" t="str">
        <f t="shared" si="4"/>
        <v>FI_04</v>
      </c>
      <c r="I63">
        <f t="shared" si="5"/>
        <v>0</v>
      </c>
      <c r="J63" s="1" t="str">
        <f t="shared" si="3"/>
        <v>IF;FI_04;0;</v>
      </c>
    </row>
    <row r="64" spans="1:10">
      <c r="A64" s="55" t="s">
        <v>1150</v>
      </c>
      <c r="B64" s="12" t="str">
        <f>VLOOKUP(A64,LU_Iasfriend!$A$71:$D$120,LangNum,FALSE)</f>
        <v>You are hospitable and love to invite me over.</v>
      </c>
      <c r="C64" s="2">
        <v>0</v>
      </c>
      <c r="D64" s="11" t="str">
        <f>IF(ISBLANK(C64),"",VLOOKUP(C64,LU_Iasfriend!$A$6:$D$10,LangNum,FALSE))</f>
        <v>Not important at all</v>
      </c>
      <c r="G64" s="62" t="s">
        <v>2435</v>
      </c>
      <c r="H64" t="str">
        <f t="shared" si="4"/>
        <v>FI_05</v>
      </c>
      <c r="I64">
        <f t="shared" si="5"/>
        <v>0</v>
      </c>
      <c r="J64" s="1" t="str">
        <f t="shared" si="3"/>
        <v>IF;FI_05;0;</v>
      </c>
    </row>
    <row r="65" spans="1:10">
      <c r="A65" s="55" t="s">
        <v>1151</v>
      </c>
      <c r="B65" s="12" t="str">
        <f>VLOOKUP(A65,LU_Iasfriend!$A$71:$D$120,LangNum,FALSE)</f>
        <v>You try to help me however you can</v>
      </c>
      <c r="C65" s="2">
        <v>0</v>
      </c>
      <c r="D65" s="11" t="str">
        <f>IF(ISBLANK(C65),"",VLOOKUP(C65,LU_Iasfriend!$A$6:$D$10,LangNum,FALSE))</f>
        <v>Not important at all</v>
      </c>
      <c r="G65" s="62" t="s">
        <v>2435</v>
      </c>
      <c r="H65" t="str">
        <f t="shared" si="4"/>
        <v>FI_06</v>
      </c>
      <c r="I65">
        <f t="shared" si="5"/>
        <v>0</v>
      </c>
      <c r="J65" s="1" t="str">
        <f t="shared" si="3"/>
        <v>IF;FI_06;0;</v>
      </c>
    </row>
    <row r="66" spans="1:10">
      <c r="A66" s="55" t="s">
        <v>1152</v>
      </c>
      <c r="B66" s="12" t="str">
        <f>VLOOKUP(A66,LU_Iasfriend!$A$71:$D$120,LangNum,FALSE)</f>
        <v>You are intelligent and curious about a lot of things</v>
      </c>
      <c r="C66" s="2">
        <v>0</v>
      </c>
      <c r="D66" s="11" t="str">
        <f>IF(ISBLANK(C66),"",VLOOKUP(C66,LU_Iasfriend!$A$6:$D$10,LangNum,FALSE))</f>
        <v>Not important at all</v>
      </c>
      <c r="G66" s="62" t="s">
        <v>2435</v>
      </c>
      <c r="H66" t="str">
        <f t="shared" si="4"/>
        <v>FI_07</v>
      </c>
      <c r="I66">
        <f t="shared" si="5"/>
        <v>0</v>
      </c>
      <c r="J66" s="1" t="str">
        <f t="shared" si="3"/>
        <v>IF;FI_07;0;</v>
      </c>
    </row>
    <row r="67" spans="1:10">
      <c r="A67" s="55" t="s">
        <v>1153</v>
      </c>
      <c r="B67" s="12" t="str">
        <f>VLOOKUP(A67,LU_Iasfriend!$A$71:$D$120,LangNum,FALSE)</f>
        <v>You and I share interests and hobbies</v>
      </c>
      <c r="C67" s="2">
        <v>0</v>
      </c>
      <c r="D67" s="11" t="str">
        <f>IF(ISBLANK(C67),"",VLOOKUP(C67,LU_Iasfriend!$A$6:$D$10,LangNum,FALSE))</f>
        <v>Not important at all</v>
      </c>
      <c r="G67" s="62" t="s">
        <v>2435</v>
      </c>
      <c r="H67" t="str">
        <f t="shared" si="4"/>
        <v>FI_08</v>
      </c>
      <c r="I67">
        <f t="shared" si="5"/>
        <v>0</v>
      </c>
      <c r="J67" s="1" t="str">
        <f t="shared" si="3"/>
        <v>IF;FI_08;0;</v>
      </c>
    </row>
    <row r="68" spans="1:10">
      <c r="A68" s="55" t="s">
        <v>1154</v>
      </c>
      <c r="B68" s="12" t="str">
        <f>VLOOKUP(A68,LU_Iasfriend!$A$71:$D$120,LangNum,FALSE)</f>
        <v>You make our friendship a priority in your life</v>
      </c>
      <c r="C68" s="2">
        <v>0</v>
      </c>
      <c r="D68" s="11" t="str">
        <f>IF(ISBLANK(C68),"",VLOOKUP(C68,LU_Iasfriend!$A$6:$D$10,LangNum,FALSE))</f>
        <v>Not important at all</v>
      </c>
      <c r="G68" s="62" t="s">
        <v>2435</v>
      </c>
      <c r="H68" t="str">
        <f t="shared" si="4"/>
        <v>FI_09</v>
      </c>
      <c r="I68">
        <f t="shared" si="5"/>
        <v>0</v>
      </c>
      <c r="J68" s="1" t="str">
        <f t="shared" si="3"/>
        <v>IF;FI_09;0;</v>
      </c>
    </row>
    <row r="69" spans="1:10">
      <c r="A69" s="55" t="s">
        <v>1155</v>
      </c>
      <c r="B69" s="12" t="str">
        <f>VLOOKUP(A69,LU_Iasfriend!$A$71:$D$120,LangNum,FALSE)</f>
        <v>You and I are equal to each other; differences in status and rank are irrelevant to us</v>
      </c>
      <c r="C69" s="2">
        <v>0</v>
      </c>
      <c r="D69" s="11" t="str">
        <f>IF(ISBLANK(C69),"",VLOOKUP(C69,LU_Iasfriend!$A$6:$D$10,LangNum,FALSE))</f>
        <v>Not important at all</v>
      </c>
      <c r="G69" s="62" t="s">
        <v>2435</v>
      </c>
      <c r="H69" t="str">
        <f t="shared" si="4"/>
        <v>FI_10</v>
      </c>
      <c r="I69">
        <f t="shared" si="5"/>
        <v>0</v>
      </c>
      <c r="J69" s="1" t="str">
        <f t="shared" si="3"/>
        <v>IF;FI_10;0;</v>
      </c>
    </row>
    <row r="70" spans="1:10">
      <c r="A70" s="55" t="s">
        <v>1156</v>
      </c>
      <c r="B70" s="12" t="str">
        <f>VLOOKUP(A70,LU_Iasfriend!$A$71:$D$120,LangNum,FALSE)</f>
        <v xml:space="preserve">You are very considerate of other people  </v>
      </c>
      <c r="C70" s="2">
        <v>0</v>
      </c>
      <c r="D70" s="11" t="str">
        <f>IF(ISBLANK(C70),"",VLOOKUP(C70,LU_Iasfriend!$A$6:$D$10,LangNum,FALSE))</f>
        <v>Not important at all</v>
      </c>
      <c r="G70" s="62" t="s">
        <v>2435</v>
      </c>
      <c r="H70" t="str">
        <f t="shared" si="4"/>
        <v>FI_11</v>
      </c>
      <c r="I70">
        <f t="shared" si="5"/>
        <v>0</v>
      </c>
      <c r="J70" s="1" t="str">
        <f t="shared" si="3"/>
        <v>IF;FI_11;0;</v>
      </c>
    </row>
    <row r="71" spans="1:10">
      <c r="A71" s="55" t="s">
        <v>1157</v>
      </c>
      <c r="B71" s="12" t="str">
        <f>VLOOKUP(A71,LU_Iasfriend!$A$71:$D$120,LangNum,FALSE)</f>
        <v xml:space="preserve">You are fun and have a great sense of humour  </v>
      </c>
      <c r="C71" s="2">
        <v>0</v>
      </c>
      <c r="D71" s="11" t="str">
        <f>IF(ISBLANK(C71),"",VLOOKUP(C71,LU_Iasfriend!$A$6:$D$10,LangNum,FALSE))</f>
        <v>Not important at all</v>
      </c>
      <c r="G71" s="62" t="s">
        <v>2435</v>
      </c>
      <c r="H71" t="str">
        <f t="shared" si="4"/>
        <v>FI_12</v>
      </c>
      <c r="I71">
        <f t="shared" si="5"/>
        <v>0</v>
      </c>
      <c r="J71" s="1" t="str">
        <f t="shared" si="3"/>
        <v>IF;FI_12;0;</v>
      </c>
    </row>
    <row r="72" spans="1:10">
      <c r="A72" s="55" t="s">
        <v>1158</v>
      </c>
      <c r="B72" s="12" t="str">
        <f>VLOOKUP(A72,LU_Iasfriend!$A$71:$D$120,LangNum,FALSE)</f>
        <v xml:space="preserve">You understand me on a deep level  </v>
      </c>
      <c r="C72" s="2">
        <v>0</v>
      </c>
      <c r="D72" s="11" t="str">
        <f>IF(ISBLANK(C72),"",VLOOKUP(C72,LU_Iasfriend!$A$6:$D$10,LangNum,FALSE))</f>
        <v>Not important at all</v>
      </c>
      <c r="G72" s="62" t="s">
        <v>2435</v>
      </c>
      <c r="H72" t="str">
        <f t="shared" si="4"/>
        <v>FI_13</v>
      </c>
      <c r="I72">
        <f t="shared" si="5"/>
        <v>0</v>
      </c>
      <c r="J72" s="1" t="str">
        <f t="shared" si="3"/>
        <v>IF;FI_13;0;</v>
      </c>
    </row>
    <row r="73" spans="1:10">
      <c r="A73" s="55" t="s">
        <v>1159</v>
      </c>
      <c r="B73" s="12" t="str">
        <f>VLOOKUP(A73,LU_Iasfriend!$A$71:$D$120,LangNum,FALSE)</f>
        <v xml:space="preserve">You guide me in difficult situations and talk me through pros and cons  </v>
      </c>
      <c r="C73" s="2">
        <v>0</v>
      </c>
      <c r="D73" s="11" t="str">
        <f>IF(ISBLANK(C73),"",VLOOKUP(C73,LU_Iasfriend!$A$6:$D$10,LangNum,FALSE))</f>
        <v>Not important at all</v>
      </c>
      <c r="G73" s="62" t="s">
        <v>2435</v>
      </c>
      <c r="H73" t="str">
        <f t="shared" si="4"/>
        <v>FI_14</v>
      </c>
      <c r="I73">
        <f t="shared" si="5"/>
        <v>0</v>
      </c>
      <c r="J73" s="1" t="str">
        <f t="shared" si="3"/>
        <v>IF;FI_14;0;</v>
      </c>
    </row>
    <row r="74" spans="1:10">
      <c r="A74" s="55" t="s">
        <v>1160</v>
      </c>
      <c r="B74" s="12" t="str">
        <f>VLOOKUP(A74,LU_Iasfriend!$A$71:$D$120,LangNum,FALSE)</f>
        <v xml:space="preserve">You have lots of time  </v>
      </c>
      <c r="C74" s="2">
        <v>0</v>
      </c>
      <c r="D74" s="11" t="str">
        <f>IF(ISBLANK(C74),"",VLOOKUP(C74,LU_Iasfriend!$A$6:$D$10,LangNum,FALSE))</f>
        <v>Not important at all</v>
      </c>
      <c r="G74" s="62" t="s">
        <v>2435</v>
      </c>
      <c r="H74" t="str">
        <f t="shared" si="4"/>
        <v>FI_15</v>
      </c>
      <c r="I74">
        <f t="shared" si="5"/>
        <v>0</v>
      </c>
      <c r="J74" s="1" t="str">
        <f t="shared" si="3"/>
        <v>IF;FI_15;0;</v>
      </c>
    </row>
    <row r="75" spans="1:10">
      <c r="A75" s="55" t="s">
        <v>1161</v>
      </c>
      <c r="B75" s="12" t="str">
        <f>VLOOKUP(A75,LU_Iasfriend!$A$71:$D$120,LangNum,FALSE)</f>
        <v xml:space="preserve">You have a humble character overall  </v>
      </c>
      <c r="C75" s="2">
        <v>0</v>
      </c>
      <c r="D75" s="11" t="str">
        <f>IF(ISBLANK(C75),"",VLOOKUP(C75,LU_Iasfriend!$A$6:$D$10,LangNum,FALSE))</f>
        <v>Not important at all</v>
      </c>
      <c r="G75" s="62" t="s">
        <v>2435</v>
      </c>
      <c r="H75" t="str">
        <f t="shared" si="4"/>
        <v>FI_16</v>
      </c>
      <c r="I75">
        <f t="shared" si="5"/>
        <v>0</v>
      </c>
      <c r="J75" s="1" t="str">
        <f t="shared" si="3"/>
        <v>IF;FI_16;0;</v>
      </c>
    </row>
    <row r="76" spans="1:10">
      <c r="A76" s="55" t="s">
        <v>1162</v>
      </c>
      <c r="B76" s="12" t="str">
        <f>VLOOKUP(A76,LU_Iasfriend!$A$71:$D$120,LangNum,FALSE)</f>
        <v xml:space="preserve">You respect my privacy and independence  </v>
      </c>
      <c r="C76" s="2">
        <v>0</v>
      </c>
      <c r="D76" s="11" t="str">
        <f>IF(ISBLANK(C76),"",VLOOKUP(C76,LU_Iasfriend!$A$6:$D$10,LangNum,FALSE))</f>
        <v>Not important at all</v>
      </c>
      <c r="G76" s="62" t="s">
        <v>2435</v>
      </c>
      <c r="H76" t="str">
        <f t="shared" si="4"/>
        <v>FI_17</v>
      </c>
      <c r="I76">
        <f t="shared" si="5"/>
        <v>0</v>
      </c>
      <c r="J76" s="1" t="str">
        <f t="shared" si="3"/>
        <v>IF;FI_17;0;</v>
      </c>
    </row>
    <row r="77" spans="1:10">
      <c r="A77" s="55" t="s">
        <v>1163</v>
      </c>
      <c r="B77" s="12" t="str">
        <f>VLOOKUP(A77,LU_Iasfriend!$A$71:$D$120,LangNum,FALSE)</f>
        <v xml:space="preserve">You both give and take in our relationship  </v>
      </c>
      <c r="C77" s="2">
        <v>0</v>
      </c>
      <c r="D77" s="11" t="str">
        <f>IF(ISBLANK(C77),"",VLOOKUP(C77,LU_Iasfriend!$A$6:$D$10,LangNum,FALSE))</f>
        <v>Not important at all</v>
      </c>
      <c r="G77" s="62" t="s">
        <v>2435</v>
      </c>
      <c r="H77" t="str">
        <f t="shared" si="4"/>
        <v>FI_18</v>
      </c>
      <c r="I77">
        <f t="shared" si="5"/>
        <v>0</v>
      </c>
      <c r="J77" s="1" t="str">
        <f t="shared" si="3"/>
        <v>IF;FI_18;0;</v>
      </c>
    </row>
    <row r="78" spans="1:10">
      <c r="A78" s="55" t="s">
        <v>1164</v>
      </c>
      <c r="B78" s="12" t="str">
        <f>VLOOKUP(A78,LU_Iasfriend!$A$71:$D$120,LangNum,FALSE)</f>
        <v xml:space="preserve">You help me practically in my life  </v>
      </c>
      <c r="C78" s="2">
        <v>0</v>
      </c>
      <c r="D78" s="11" t="str">
        <f>IF(ISBLANK(C78),"",VLOOKUP(C78,LU_Iasfriend!$A$6:$D$10,LangNum,FALSE))</f>
        <v>Not important at all</v>
      </c>
      <c r="G78" s="62" t="s">
        <v>2435</v>
      </c>
      <c r="H78" t="str">
        <f t="shared" si="4"/>
        <v>FI_19</v>
      </c>
      <c r="I78">
        <f t="shared" si="5"/>
        <v>0</v>
      </c>
      <c r="J78" s="1" t="str">
        <f t="shared" si="3"/>
        <v>IF;FI_19;0;</v>
      </c>
    </row>
    <row r="79" spans="1:10">
      <c r="A79" s="55" t="s">
        <v>1165</v>
      </c>
      <c r="B79" s="12" t="str">
        <f>VLOOKUP(A79,LU_Iasfriend!$A$71:$D$120,LangNum,FALSE)</f>
        <v xml:space="preserve">You support me vocally and stand up for me when I am not there  </v>
      </c>
      <c r="C79" s="2">
        <v>0</v>
      </c>
      <c r="D79" s="11" t="str">
        <f>IF(ISBLANK(C79),"",VLOOKUP(C79,LU_Iasfriend!$A$6:$D$10,LangNum,FALSE))</f>
        <v>Not important at all</v>
      </c>
      <c r="G79" s="62" t="s">
        <v>2435</v>
      </c>
      <c r="H79" t="str">
        <f t="shared" si="4"/>
        <v>FI_20</v>
      </c>
      <c r="I79">
        <f t="shared" si="5"/>
        <v>0</v>
      </c>
      <c r="J79" s="1" t="str">
        <f t="shared" si="3"/>
        <v>IF;FI_20;0;</v>
      </c>
    </row>
    <row r="80" spans="1:10">
      <c r="A80" s="55" t="s">
        <v>1166</v>
      </c>
      <c r="B80" s="12" t="str">
        <f>VLOOKUP(A80,LU_Iasfriend!$A$71:$D$120,LangNum,FALSE)</f>
        <v xml:space="preserve">You are agreeable and easy to relate to  </v>
      </c>
      <c r="C80" s="2">
        <v>0</v>
      </c>
      <c r="D80" s="11" t="str">
        <f>IF(ISBLANK(C80),"",VLOOKUP(C80,LU_Iasfriend!$A$6:$D$10,LangNum,FALSE))</f>
        <v>Not important at all</v>
      </c>
      <c r="G80" s="62" t="s">
        <v>2435</v>
      </c>
      <c r="H80" t="str">
        <f t="shared" si="4"/>
        <v>FI_21</v>
      </c>
      <c r="I80">
        <f t="shared" si="5"/>
        <v>0</v>
      </c>
      <c r="J80" s="1" t="str">
        <f t="shared" si="3"/>
        <v>IF;FI_21;0;</v>
      </c>
    </row>
    <row r="81" spans="1:10">
      <c r="A81" s="55" t="s">
        <v>1167</v>
      </c>
      <c r="B81" s="12" t="str">
        <f>VLOOKUP(A81,LU_Iasfriend!$A$71:$D$120,LangNum,FALSE)</f>
        <v xml:space="preserve">You wish me well and root for me  </v>
      </c>
      <c r="C81" s="2">
        <v>0</v>
      </c>
      <c r="D81" s="11" t="str">
        <f>IF(ISBLANK(C81),"",VLOOKUP(C81,LU_Iasfriend!$A$6:$D$10,LangNum,FALSE))</f>
        <v>Not important at all</v>
      </c>
      <c r="G81" s="62" t="s">
        <v>2435</v>
      </c>
      <c r="H81" t="str">
        <f t="shared" si="4"/>
        <v>FI_22</v>
      </c>
      <c r="I81">
        <f t="shared" si="5"/>
        <v>0</v>
      </c>
      <c r="J81" s="1" t="str">
        <f t="shared" si="3"/>
        <v>IF;FI_22;0;</v>
      </c>
    </row>
    <row r="82" spans="1:10">
      <c r="A82" s="55" t="s">
        <v>1168</v>
      </c>
      <c r="B82" s="12" t="str">
        <f>VLOOKUP(A82,LU_Iasfriend!$A$71:$D$120,LangNum,FALSE)</f>
        <v xml:space="preserve">You are open and vulnerable with me  </v>
      </c>
      <c r="C82" s="2">
        <v>0</v>
      </c>
      <c r="D82" s="11" t="str">
        <f>IF(ISBLANK(C82),"",VLOOKUP(C82,LU_Iasfriend!$A$6:$D$10,LangNum,FALSE))</f>
        <v>Not important at all</v>
      </c>
      <c r="G82" s="62" t="s">
        <v>2435</v>
      </c>
      <c r="H82" t="str">
        <f t="shared" si="4"/>
        <v>FI_23</v>
      </c>
      <c r="I82">
        <f t="shared" si="5"/>
        <v>0</v>
      </c>
      <c r="J82" s="1" t="str">
        <f t="shared" si="3"/>
        <v>IF;FI_23;0;</v>
      </c>
    </row>
    <row r="83" spans="1:10">
      <c r="A83" s="55" t="s">
        <v>1169</v>
      </c>
      <c r="B83" s="12" t="str">
        <f>VLOOKUP(A83,LU_Iasfriend!$A$71:$D$120,LangNum,FALSE)</f>
        <v xml:space="preserve">You know a lot of things and have a lot to say  </v>
      </c>
      <c r="C83" s="2">
        <v>0</v>
      </c>
      <c r="D83" s="11" t="str">
        <f>IF(ISBLANK(C83),"",VLOOKUP(C83,LU_Iasfriend!$A$6:$D$10,LangNum,FALSE))</f>
        <v>Not important at all</v>
      </c>
      <c r="G83" s="62" t="s">
        <v>2435</v>
      </c>
      <c r="H83" t="str">
        <f t="shared" si="4"/>
        <v>FI_24</v>
      </c>
      <c r="I83">
        <f t="shared" si="5"/>
        <v>0</v>
      </c>
      <c r="J83" s="1" t="str">
        <f t="shared" si="3"/>
        <v>IF;FI_24;0;</v>
      </c>
    </row>
    <row r="84" spans="1:10">
      <c r="A84" s="55" t="s">
        <v>1170</v>
      </c>
      <c r="B84" s="12" t="str">
        <f>VLOOKUP(A84,LU_Iasfriend!$A$71:$D$120,LangNum,FALSE)</f>
        <v xml:space="preserve">You and I have worked together on tasks, projects, and shared interests  </v>
      </c>
      <c r="C84" s="2">
        <v>0</v>
      </c>
      <c r="D84" s="11" t="str">
        <f>IF(ISBLANK(C84),"",VLOOKUP(C84,LU_Iasfriend!$A$6:$D$10,LangNum,FALSE))</f>
        <v>Not important at all</v>
      </c>
      <c r="G84" s="62" t="s">
        <v>2435</v>
      </c>
      <c r="H84" t="str">
        <f t="shared" si="4"/>
        <v>FI_25</v>
      </c>
      <c r="I84">
        <f t="shared" si="5"/>
        <v>0</v>
      </c>
      <c r="J84" s="1" t="str">
        <f t="shared" si="3"/>
        <v>IF;FI_25;0;</v>
      </c>
    </row>
    <row r="85" spans="1:10">
      <c r="A85" s="55" t="s">
        <v>1171</v>
      </c>
      <c r="B85" s="12" t="str">
        <f>VLOOKUP(A85,LU_Iasfriend!$A$71:$D$120,LangNum,FALSE)</f>
        <v xml:space="preserve">You have a virtuous character  </v>
      </c>
      <c r="C85" s="2">
        <v>0</v>
      </c>
      <c r="D85" s="11" t="str">
        <f>IF(ISBLANK(C85),"",VLOOKUP(C85,LU_Iasfriend!$A$6:$D$10,LangNum,FALSE))</f>
        <v>Not important at all</v>
      </c>
      <c r="G85" s="62" t="s">
        <v>2435</v>
      </c>
      <c r="H85" t="str">
        <f t="shared" si="4"/>
        <v>FI_26</v>
      </c>
      <c r="I85">
        <f t="shared" si="5"/>
        <v>0</v>
      </c>
      <c r="J85" s="1" t="str">
        <f t="shared" si="3"/>
        <v>IF;FI_26;0;</v>
      </c>
    </row>
    <row r="86" spans="1:10">
      <c r="A86" s="55" t="s">
        <v>1172</v>
      </c>
      <c r="B86" s="12" t="str">
        <f>VLOOKUP(A86,LU_Iasfriend!$A$71:$D$120,LangNum,FALSE)</f>
        <v xml:space="preserve">You are a very positive person  </v>
      </c>
      <c r="C86" s="2">
        <v>0</v>
      </c>
      <c r="D86" s="11" t="str">
        <f>IF(ISBLANK(C86),"",VLOOKUP(C86,LU_Iasfriend!$A$6:$D$10,LangNum,FALSE))</f>
        <v>Not important at all</v>
      </c>
      <c r="G86" s="62" t="s">
        <v>2435</v>
      </c>
      <c r="H86" t="str">
        <f t="shared" si="4"/>
        <v>FI_27</v>
      </c>
      <c r="I86">
        <f t="shared" si="5"/>
        <v>0</v>
      </c>
      <c r="J86" s="1" t="str">
        <f t="shared" si="3"/>
        <v>IF;FI_27;0;</v>
      </c>
    </row>
    <row r="87" spans="1:10">
      <c r="A87" s="55" t="s">
        <v>1173</v>
      </c>
      <c r="B87" s="12" t="str">
        <f>VLOOKUP(A87,LU_Iasfriend!$A$71:$D$120,LangNum,FALSE)</f>
        <v xml:space="preserve">You are loving and affectionate with me  </v>
      </c>
      <c r="C87" s="2">
        <v>0</v>
      </c>
      <c r="D87" s="11" t="str">
        <f>IF(ISBLANK(C87),"",VLOOKUP(C87,LU_Iasfriend!$A$6:$D$10,LangNum,FALSE))</f>
        <v>Not important at all</v>
      </c>
      <c r="G87" s="62" t="s">
        <v>2435</v>
      </c>
      <c r="H87" t="str">
        <f t="shared" si="4"/>
        <v>FI_28</v>
      </c>
      <c r="I87">
        <f t="shared" si="5"/>
        <v>0</v>
      </c>
      <c r="J87" s="1" t="str">
        <f t="shared" si="3"/>
        <v>IF;FI_28;0;</v>
      </c>
    </row>
    <row r="88" spans="1:10">
      <c r="A88" s="55" t="s">
        <v>1174</v>
      </c>
      <c r="B88" s="12" t="str">
        <f>VLOOKUP(A88,LU_Iasfriend!$A$71:$D$120,LangNum,FALSE)</f>
        <v xml:space="preserve">I can trust you – you treat what I tell you in confidence  </v>
      </c>
      <c r="C88" s="2">
        <v>0</v>
      </c>
      <c r="D88" s="11" t="str">
        <f>IF(ISBLANK(C88),"",VLOOKUP(C88,LU_Iasfriend!$A$6:$D$10,LangNum,FALSE))</f>
        <v>Not important at all</v>
      </c>
      <c r="G88" s="62" t="s">
        <v>2435</v>
      </c>
      <c r="H88" t="str">
        <f t="shared" si="4"/>
        <v>FI_29</v>
      </c>
      <c r="I88">
        <f t="shared" si="5"/>
        <v>0</v>
      </c>
      <c r="J88" s="1" t="str">
        <f t="shared" si="3"/>
        <v>IF;FI_29;0;</v>
      </c>
    </row>
    <row r="89" spans="1:10">
      <c r="A89" s="55" t="s">
        <v>1175</v>
      </c>
      <c r="B89" s="12" t="str">
        <f>VLOOKUP(A89,LU_Iasfriend!$A$71:$D$120,LangNum,FALSE)</f>
        <v xml:space="preserve">You are well off – not worried about financial issues  </v>
      </c>
      <c r="C89" s="2">
        <v>0</v>
      </c>
      <c r="D89" s="11" t="str">
        <f>IF(ISBLANK(C89),"",VLOOKUP(C89,LU_Iasfriend!$A$6:$D$10,LangNum,FALSE))</f>
        <v>Not important at all</v>
      </c>
      <c r="G89" s="62" t="s">
        <v>2435</v>
      </c>
      <c r="H89" t="str">
        <f t="shared" si="4"/>
        <v>FI_30</v>
      </c>
      <c r="I89">
        <f t="shared" si="5"/>
        <v>0</v>
      </c>
      <c r="J89" s="1" t="str">
        <f t="shared" si="3"/>
        <v>IF;FI_30;0;</v>
      </c>
    </row>
    <row r="90" spans="1:10">
      <c r="A90" s="55" t="s">
        <v>1176</v>
      </c>
      <c r="B90" s="12" t="str">
        <f>VLOOKUP(A90,LU_Iasfriend!$A$71:$D$120,LangNum,FALSE)</f>
        <v xml:space="preserve">You and I have mutual beliefs and a shared worldview  </v>
      </c>
      <c r="C90" s="2">
        <v>0</v>
      </c>
      <c r="D90" s="11" t="str">
        <f>IF(ISBLANK(C90),"",VLOOKUP(C90,LU_Iasfriend!$A$6:$D$10,LangNum,FALSE))</f>
        <v>Not important at all</v>
      </c>
      <c r="G90" s="62" t="s">
        <v>2435</v>
      </c>
      <c r="H90" t="str">
        <f t="shared" si="4"/>
        <v>FI_31</v>
      </c>
      <c r="I90">
        <f t="shared" si="5"/>
        <v>0</v>
      </c>
      <c r="J90" s="1" t="str">
        <f t="shared" si="3"/>
        <v>IF;FI_31;0;</v>
      </c>
    </row>
    <row r="91" spans="1:10">
      <c r="A91" s="55" t="s">
        <v>1177</v>
      </c>
      <c r="B91" s="12" t="str">
        <f>VLOOKUP(A91,LU_Iasfriend!$A$71:$D$120,LangNum,FALSE)</f>
        <v xml:space="preserve">You are proud of me and appreciate what I do  </v>
      </c>
      <c r="C91" s="2">
        <v>0</v>
      </c>
      <c r="D91" s="11" t="str">
        <f>IF(ISBLANK(C91),"",VLOOKUP(C91,LU_Iasfriend!$A$6:$D$10,LangNum,FALSE))</f>
        <v>Not important at all</v>
      </c>
      <c r="G91" s="62" t="s">
        <v>2435</v>
      </c>
      <c r="H91" t="str">
        <f t="shared" si="4"/>
        <v>FI_32</v>
      </c>
      <c r="I91">
        <f t="shared" si="5"/>
        <v>0</v>
      </c>
      <c r="J91" s="1" t="str">
        <f t="shared" si="3"/>
        <v>IF;FI_32;0;</v>
      </c>
    </row>
    <row r="92" spans="1:10">
      <c r="A92" s="55" t="s">
        <v>1178</v>
      </c>
      <c r="B92" s="12" t="str">
        <f>VLOOKUP(A92,LU_Iasfriend!$A$71:$D$120,LangNum,FALSE)</f>
        <v xml:space="preserve">I really enjoy your company  </v>
      </c>
      <c r="C92" s="2">
        <v>0</v>
      </c>
      <c r="D92" s="11" t="str">
        <f>IF(ISBLANK(C92),"",VLOOKUP(C92,LU_Iasfriend!$A$6:$D$10,LangNum,FALSE))</f>
        <v>Not important at all</v>
      </c>
      <c r="G92" s="62" t="s">
        <v>2435</v>
      </c>
      <c r="H92" t="str">
        <f t="shared" si="4"/>
        <v>FI_33</v>
      </c>
      <c r="I92">
        <f t="shared" si="5"/>
        <v>0</v>
      </c>
      <c r="J92" s="1" t="str">
        <f t="shared" si="3"/>
        <v>IF;FI_33;0;</v>
      </c>
    </row>
    <row r="93" spans="1:10">
      <c r="A93" s="55" t="s">
        <v>1179</v>
      </c>
      <c r="B93" s="12" t="str">
        <f>VLOOKUP(A93,LU_Iasfriend!$A$71:$D$120,LangNum,FALSE)</f>
        <v xml:space="preserve">I have changed in positive ways because of you  </v>
      </c>
      <c r="C93" s="2">
        <v>0</v>
      </c>
      <c r="D93" s="11" t="str">
        <f>IF(ISBLANK(C93),"",VLOOKUP(C93,LU_Iasfriend!$A$6:$D$10,LangNum,FALSE))</f>
        <v>Not important at all</v>
      </c>
      <c r="G93" s="62" t="s">
        <v>2435</v>
      </c>
      <c r="H93" t="str">
        <f t="shared" si="4"/>
        <v>FI_34</v>
      </c>
      <c r="I93">
        <f t="shared" si="5"/>
        <v>0</v>
      </c>
      <c r="J93" s="1" t="str">
        <f t="shared" si="3"/>
        <v>IF;FI_34;0;</v>
      </c>
    </row>
    <row r="94" spans="1:10">
      <c r="A94" s="55" t="s">
        <v>1180</v>
      </c>
      <c r="B94" s="12" t="str">
        <f>VLOOKUP(A94,LU_Iasfriend!$A$71:$D$120,LangNum,FALSE)</f>
        <v xml:space="preserve">You have lots of friends and a sizeable network  </v>
      </c>
      <c r="C94" s="2">
        <v>0</v>
      </c>
      <c r="D94" s="11" t="str">
        <f>IF(ISBLANK(C94),"",VLOOKUP(C94,LU_Iasfriend!$A$6:$D$10,LangNum,FALSE))</f>
        <v>Not important at all</v>
      </c>
      <c r="G94" s="62" t="s">
        <v>2435</v>
      </c>
      <c r="H94" t="str">
        <f t="shared" si="4"/>
        <v>FI_35</v>
      </c>
      <c r="I94">
        <f t="shared" si="5"/>
        <v>0</v>
      </c>
      <c r="J94" s="1" t="str">
        <f t="shared" si="3"/>
        <v>IF;FI_35;0;</v>
      </c>
    </row>
    <row r="95" spans="1:10">
      <c r="A95" s="55" t="s">
        <v>1181</v>
      </c>
      <c r="B95" s="12" t="str">
        <f>VLOOKUP(A95,LU_Iasfriend!$A$71:$D$120,LangNum,FALSE)</f>
        <v xml:space="preserve">You are honest and authentic  </v>
      </c>
      <c r="C95" s="2">
        <v>0</v>
      </c>
      <c r="D95" s="11" t="str">
        <f>IF(ISBLANK(C95),"",VLOOKUP(C95,LU_Iasfriend!$A$6:$D$10,LangNum,FALSE))</f>
        <v>Not important at all</v>
      </c>
      <c r="G95" s="62" t="s">
        <v>2435</v>
      </c>
      <c r="H95" t="str">
        <f t="shared" si="4"/>
        <v>FI_36</v>
      </c>
      <c r="I95">
        <f t="shared" si="5"/>
        <v>0</v>
      </c>
      <c r="J95" s="1" t="str">
        <f t="shared" si="3"/>
        <v>IF;FI_36;0;</v>
      </c>
    </row>
    <row r="96" spans="1:10">
      <c r="A96" s="55" t="s">
        <v>1182</v>
      </c>
      <c r="B96" s="12" t="str">
        <f>VLOOKUP(A96,LU_Iasfriend!$A$71:$D$120,LangNum,FALSE)</f>
        <v xml:space="preserve">I can discover new interests, hobbies, and topics through my interactions with you  </v>
      </c>
      <c r="C96" s="2">
        <v>0</v>
      </c>
      <c r="D96" s="11" t="str">
        <f>IF(ISBLANK(C96),"",VLOOKUP(C96,LU_Iasfriend!$A$6:$D$10,LangNum,FALSE))</f>
        <v>Not important at all</v>
      </c>
      <c r="G96" s="62" t="s">
        <v>2435</v>
      </c>
      <c r="H96" t="str">
        <f t="shared" si="4"/>
        <v>FI_37</v>
      </c>
      <c r="I96">
        <f t="shared" si="5"/>
        <v>0</v>
      </c>
      <c r="J96" s="1" t="str">
        <f t="shared" si="3"/>
        <v>IF;FI_37;0;</v>
      </c>
    </row>
    <row r="97" spans="1:10">
      <c r="A97" s="55" t="s">
        <v>1183</v>
      </c>
      <c r="B97" s="12" t="str">
        <f>VLOOKUP(A97,LU_Iasfriend!$A$71:$D$120,LangNum,FALSE)</f>
        <v xml:space="preserve">You and I have spent lots of time hanging out with each other  </v>
      </c>
      <c r="C97" s="2">
        <v>0</v>
      </c>
      <c r="D97" s="11" t="str">
        <f>IF(ISBLANK(C97),"",VLOOKUP(C97,LU_Iasfriend!$A$6:$D$10,LangNum,FALSE))</f>
        <v>Not important at all</v>
      </c>
      <c r="G97" s="62" t="s">
        <v>2435</v>
      </c>
      <c r="H97" t="str">
        <f t="shared" si="4"/>
        <v>FI_38</v>
      </c>
      <c r="I97">
        <f t="shared" si="5"/>
        <v>0</v>
      </c>
      <c r="J97" s="1" t="str">
        <f t="shared" si="3"/>
        <v>IF;FI_38;0;</v>
      </c>
    </row>
    <row r="98" spans="1:10">
      <c r="A98" s="55" t="s">
        <v>1184</v>
      </c>
      <c r="B98" s="12" t="str">
        <f>VLOOKUP(A98,LU_Iasfriend!$A$71:$D$120,LangNum,FALSE)</f>
        <v xml:space="preserve">You are generous with me  </v>
      </c>
      <c r="C98" s="2">
        <v>0</v>
      </c>
      <c r="D98" s="11" t="str">
        <f>IF(ISBLANK(C98),"",VLOOKUP(C98,LU_Iasfriend!$A$6:$D$10,LangNum,FALSE))</f>
        <v>Not important at all</v>
      </c>
      <c r="G98" s="62" t="s">
        <v>2435</v>
      </c>
      <c r="H98" t="str">
        <f t="shared" si="4"/>
        <v>FI_39</v>
      </c>
      <c r="I98">
        <f t="shared" si="5"/>
        <v>0</v>
      </c>
      <c r="J98" s="1" t="str">
        <f t="shared" si="3"/>
        <v>IF;FI_39;0;</v>
      </c>
    </row>
    <row r="99" spans="1:10">
      <c r="A99" s="55" t="s">
        <v>1185</v>
      </c>
      <c r="B99" s="12" t="str">
        <f>VLOOKUP(A99,LU_Iasfriend!$A$71:$D$120,LangNum,FALSE)</f>
        <v xml:space="preserve">You are healthy, fit, and mobile  </v>
      </c>
      <c r="C99" s="2">
        <v>0</v>
      </c>
      <c r="D99" s="11" t="str">
        <f>IF(ISBLANK(C99),"",VLOOKUP(C99,LU_Iasfriend!$A$6:$D$10,LangNum,FALSE))</f>
        <v>Not important at all</v>
      </c>
      <c r="G99" s="62" t="s">
        <v>2435</v>
      </c>
      <c r="H99" t="str">
        <f t="shared" si="4"/>
        <v>FI_40</v>
      </c>
      <c r="I99">
        <f t="shared" si="5"/>
        <v>0</v>
      </c>
      <c r="J99" s="1" t="str">
        <f t="shared" si="3"/>
        <v>IF;FI_40;0;</v>
      </c>
    </row>
    <row r="100" spans="1:10">
      <c r="A100" s="55" t="s">
        <v>1186</v>
      </c>
      <c r="B100" s="12" t="str">
        <f>VLOOKUP(A100,LU_Iasfriend!$A$71:$D$120,LangNum,FALSE)</f>
        <v xml:space="preserve">You are reliable and consistent  </v>
      </c>
      <c r="C100" s="2">
        <v>0</v>
      </c>
      <c r="D100" s="11" t="str">
        <f>IF(ISBLANK(C100),"",VLOOKUP(C100,LU_Iasfriend!$A$6:$D$10,LangNum,FALSE))</f>
        <v>Not important at all</v>
      </c>
      <c r="G100" s="62" t="s">
        <v>2435</v>
      </c>
      <c r="H100" t="str">
        <f t="shared" si="4"/>
        <v>FI_41</v>
      </c>
      <c r="I100">
        <f t="shared" si="5"/>
        <v>0</v>
      </c>
      <c r="J100" s="1" t="str">
        <f t="shared" si="3"/>
        <v>IF;FI_41;0;</v>
      </c>
    </row>
    <row r="101" spans="1:10">
      <c r="A101" s="55" t="s">
        <v>1187</v>
      </c>
      <c r="B101" s="12" t="str">
        <f>VLOOKUP(A101,LU_Iasfriend!$A$71:$D$120,LangNum,FALSE)</f>
        <v xml:space="preserve">You and I share lots of common memories  </v>
      </c>
      <c r="C101" s="2">
        <v>0</v>
      </c>
      <c r="D101" s="11" t="str">
        <f>IF(ISBLANK(C101),"",VLOOKUP(C101,LU_Iasfriend!$A$6:$D$10,LangNum,FALSE))</f>
        <v>Not important at all</v>
      </c>
      <c r="G101" s="62" t="s">
        <v>2435</v>
      </c>
      <c r="H101" t="str">
        <f t="shared" si="4"/>
        <v>FI_42</v>
      </c>
      <c r="I101">
        <f t="shared" si="5"/>
        <v>0</v>
      </c>
      <c r="J101" s="1" t="str">
        <f t="shared" si="3"/>
        <v>IF;FI_42;0;</v>
      </c>
    </row>
    <row r="102" spans="1:10">
      <c r="A102" s="55" t="s">
        <v>1188</v>
      </c>
      <c r="B102" s="12" t="str">
        <f>VLOOKUP(A102,LU_Iasfriend!$A$71:$D$120,LangNum,FALSE)</f>
        <v xml:space="preserve">You and I have different beliefs and worldviews  </v>
      </c>
      <c r="C102" s="2">
        <v>0</v>
      </c>
      <c r="D102" s="11" t="str">
        <f>IF(ISBLANK(C102),"",VLOOKUP(C102,LU_Iasfriend!$A$6:$D$10,LangNum,FALSE))</f>
        <v>Not important at all</v>
      </c>
      <c r="G102" s="62" t="s">
        <v>2435</v>
      </c>
      <c r="H102" t="str">
        <f t="shared" si="4"/>
        <v>FI_43</v>
      </c>
      <c r="I102">
        <f t="shared" si="5"/>
        <v>0</v>
      </c>
      <c r="J102" s="1" t="str">
        <f t="shared" si="3"/>
        <v>IF;FI_43;0;</v>
      </c>
    </row>
    <row r="103" spans="1:10">
      <c r="A103" s="55" t="s">
        <v>1189</v>
      </c>
      <c r="B103" s="12" t="str">
        <f>VLOOKUP(A103,LU_Iasfriend!$A$71:$D$120,LangNum,FALSE)</f>
        <v xml:space="preserve">You are kind and warm with people  </v>
      </c>
      <c r="C103" s="2">
        <v>0</v>
      </c>
      <c r="D103" s="11" t="str">
        <f>IF(ISBLANK(C103),"",VLOOKUP(C103,LU_Iasfriend!$A$6:$D$10,LangNum,FALSE))</f>
        <v>Not important at all</v>
      </c>
      <c r="G103" s="62" t="s">
        <v>2435</v>
      </c>
      <c r="H103" t="str">
        <f t="shared" si="4"/>
        <v>FI_44</v>
      </c>
      <c r="I103">
        <f t="shared" si="5"/>
        <v>0</v>
      </c>
      <c r="J103" s="1" t="str">
        <f t="shared" si="3"/>
        <v>IF;FI_44;0;</v>
      </c>
    </row>
    <row r="104" spans="1:10">
      <c r="A104" s="55" t="s">
        <v>1190</v>
      </c>
      <c r="B104" s="12" t="str">
        <f>VLOOKUP(A104,LU_Iasfriend!$A$71:$D$120,LangNum,FALSE)</f>
        <v xml:space="preserve">You and I teach and/or learn from each other  </v>
      </c>
      <c r="C104" s="2">
        <v>0</v>
      </c>
      <c r="D104" s="11" t="str">
        <f>IF(ISBLANK(C104),"",VLOOKUP(C104,LU_Iasfriend!$A$6:$D$10,LangNum,FALSE))</f>
        <v>Not important at all</v>
      </c>
      <c r="G104" s="62" t="s">
        <v>2435</v>
      </c>
      <c r="H104" t="str">
        <f t="shared" si="4"/>
        <v>FI_45</v>
      </c>
      <c r="I104">
        <f t="shared" si="5"/>
        <v>0</v>
      </c>
      <c r="J104" s="1" t="str">
        <f t="shared" si="3"/>
        <v>IF;FI_45;0;</v>
      </c>
    </row>
    <row r="105" spans="1:10">
      <c r="A105" s="55" t="s">
        <v>1191</v>
      </c>
      <c r="B105" s="12" t="str">
        <f>VLOOKUP(A105,LU_Iasfriend!$A$71:$D$120,LangNum,FALSE)</f>
        <v xml:space="preserve">You are very accepting and tolerant of other people  </v>
      </c>
      <c r="C105" s="2">
        <v>0</v>
      </c>
      <c r="D105" s="11" t="str">
        <f>IF(ISBLANK(C105),"",VLOOKUP(C105,LU_Iasfriend!$A$6:$D$10,LangNum,FALSE))</f>
        <v>Not important at all</v>
      </c>
      <c r="G105" s="62" t="s">
        <v>2435</v>
      </c>
      <c r="H105" t="str">
        <f t="shared" si="4"/>
        <v>FI_46</v>
      </c>
      <c r="I105">
        <f t="shared" si="5"/>
        <v>0</v>
      </c>
      <c r="J105" s="1" t="str">
        <f t="shared" si="3"/>
        <v>IF;FI_46;0;</v>
      </c>
    </row>
    <row r="106" spans="1:10">
      <c r="A106" s="55" t="s">
        <v>1192</v>
      </c>
      <c r="B106" s="12" t="str">
        <f>VLOOKUP(A106,LU_Iasfriend!$A$71:$D$120,LangNum,FALSE)</f>
        <v xml:space="preserve">You are very energetic  </v>
      </c>
      <c r="C106" s="2">
        <v>0</v>
      </c>
      <c r="D106" s="11" t="str">
        <f>IF(ISBLANK(C106),"",VLOOKUP(C106,LU_Iasfriend!$A$6:$D$10,LangNum,FALSE))</f>
        <v>Not important at all</v>
      </c>
      <c r="G106" s="62" t="s">
        <v>2435</v>
      </c>
      <c r="H106" t="str">
        <f t="shared" si="4"/>
        <v>FI_47</v>
      </c>
      <c r="I106">
        <f t="shared" si="5"/>
        <v>0</v>
      </c>
      <c r="J106" s="1" t="str">
        <f t="shared" si="3"/>
        <v>IF;FI_47;0;</v>
      </c>
    </row>
    <row r="107" spans="1:10">
      <c r="A107" s="55" t="s">
        <v>1193</v>
      </c>
      <c r="B107" s="12" t="str">
        <f>VLOOKUP(A107,LU_Iasfriend!$A$71:$D$120,LangNum,FALSE)</f>
        <v xml:space="preserve">I can express myself with you, and you listen very well  </v>
      </c>
      <c r="C107" s="2">
        <v>0</v>
      </c>
      <c r="D107" s="11" t="str">
        <f>IF(ISBLANK(C107),"",VLOOKUP(C107,LU_Iasfriend!$A$6:$D$10,LangNum,FALSE))</f>
        <v>Not important at all</v>
      </c>
      <c r="G107" s="62" t="s">
        <v>2435</v>
      </c>
      <c r="H107" t="str">
        <f t="shared" si="4"/>
        <v>FI_48</v>
      </c>
      <c r="I107">
        <f t="shared" si="5"/>
        <v>0</v>
      </c>
      <c r="J107" s="1" t="str">
        <f t="shared" si="3"/>
        <v>IF;FI_48;0;</v>
      </c>
    </row>
    <row r="108" spans="1:10">
      <c r="A108" s="55" t="s">
        <v>1194</v>
      </c>
      <c r="B108" s="12" t="str">
        <f>VLOOKUP(A108,LU_Iasfriend!$A$71:$D$120,LangNum,FALSE)</f>
        <v xml:space="preserve">You and I are part of a circle of friends that you actively maintain  </v>
      </c>
      <c r="C108" s="2">
        <v>0</v>
      </c>
      <c r="D108" s="11" t="str">
        <f>IF(ISBLANK(C108),"",VLOOKUP(C108,LU_Iasfriend!$A$6:$D$10,LangNum,FALSE))</f>
        <v>Not important at all</v>
      </c>
      <c r="G108" s="62" t="s">
        <v>2435</v>
      </c>
      <c r="H108" t="str">
        <f t="shared" si="4"/>
        <v>FI_49</v>
      </c>
      <c r="I108">
        <f t="shared" si="5"/>
        <v>0</v>
      </c>
      <c r="J108" s="1" t="str">
        <f t="shared" si="3"/>
        <v>IF;FI_49;0;</v>
      </c>
    </row>
    <row r="109" spans="1:10">
      <c r="A109" s="55" t="s">
        <v>1195</v>
      </c>
      <c r="B109" s="12" t="str">
        <f>VLOOKUP(A109,LU_Iasfriend!$A$71:$D$120,LangNum,FALSE)</f>
        <v xml:space="preserve">You live nearby  </v>
      </c>
      <c r="C109" s="2">
        <v>0</v>
      </c>
      <c r="D109" s="11" t="str">
        <f>IF(ISBLANK(C109),"",VLOOKUP(C109,LU_Iasfriend!$A$6:$D$10,LangNum,FALSE))</f>
        <v>Not important at all</v>
      </c>
      <c r="G109" s="62" t="s">
        <v>2435</v>
      </c>
      <c r="H109" t="str">
        <f t="shared" si="4"/>
        <v>FI_50</v>
      </c>
      <c r="I109">
        <f t="shared" si="5"/>
        <v>0</v>
      </c>
      <c r="J109" s="1" t="str">
        <f t="shared" si="3"/>
        <v>IF;FI_50;0;</v>
      </c>
    </row>
  </sheetData>
  <phoneticPr fontId="2" type="noConversion"/>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906321C3-D68D-482A-A125-E45A6412DDFD}">
          <x14:formula1>
            <xm:f>LU_Iasfriend!$A$6:$A$10</xm:f>
          </x14:formula1>
          <xm:sqref>C7:C56 C60:C109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Instructions</vt:lpstr>
      <vt:lpstr>DataExtract</vt:lpstr>
      <vt:lpstr>Roster</vt:lpstr>
      <vt:lpstr>FEASTG</vt:lpstr>
      <vt:lpstr>NeedsLon</vt:lpstr>
      <vt:lpstr>Communities</vt:lpstr>
      <vt:lpstr>ResHab</vt:lpstr>
      <vt:lpstr>PerCon</vt:lpstr>
      <vt:lpstr>I_as_friend</vt:lpstr>
      <vt:lpstr>MaintLossConflict</vt:lpstr>
      <vt:lpstr>CurrentDate</vt:lpstr>
      <vt:lpstr>Lang</vt:lpstr>
      <vt:lpstr>LangNum</vt:lpstr>
      <vt:lpstr>Lift</vt:lpstr>
      <vt:lpstr>PersonIDs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Langkamp</dc:creator>
  <cp:lastModifiedBy>Christian Langkamp</cp:lastModifiedBy>
  <dcterms:created xsi:type="dcterms:W3CDTF">2025-08-30T18:46:16Z</dcterms:created>
  <dcterms:modified xsi:type="dcterms:W3CDTF">2025-09-28T18:34:24Z</dcterms:modified>
</cp:coreProperties>
</file>