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fcce706b9331475/Friendship/Course/"/>
    </mc:Choice>
  </mc:AlternateContent>
  <xr:revisionPtr revIDLastSave="2366" documentId="8_{7535685C-5A4F-440F-A0A4-1C7EA04B1F9F}" xr6:coauthVersionLast="47" xr6:coauthVersionMax="47" xr10:uidLastSave="{C2989F8D-C232-4072-B88F-DE49683BCBE9}"/>
  <bookViews>
    <workbookView xWindow="312" yWindow="240" windowWidth="35892" windowHeight="24528" xr2:uid="{F95F38D0-6684-4453-8A0F-807F5CE5FB1F}"/>
    <workbookView xWindow="20868" yWindow="612" windowWidth="24312" windowHeight="24684" firstSheet="4" activeTab="4" xr2:uid="{AD739A10-5F7C-4D68-A457-986D9C27BFCF}"/>
  </bookViews>
  <sheets>
    <sheet name="Instructions" sheetId="9" r:id="rId1"/>
    <sheet name="Roster" sheetId="1" r:id="rId2"/>
    <sheet name="FEAST+G" sheetId="4" r:id="rId3"/>
    <sheet name="NeedsLon" sheetId="5" r:id="rId4"/>
    <sheet name="Communities" sheetId="6" r:id="rId5"/>
    <sheet name="ResourcesHabits" sheetId="7" r:id="rId6"/>
    <sheet name="Statistics" sheetId="8" r:id="rId7"/>
    <sheet name="LU_Lang" sheetId="12" r:id="rId8"/>
    <sheet name="LU_Roster" sheetId="13" r:id="rId9"/>
    <sheet name="LU_FEAST" sheetId="14" r:id="rId10"/>
    <sheet name="LU_NeedsLon" sheetId="15" r:id="rId11"/>
    <sheet name="LU_Res" sheetId="17" r:id="rId12"/>
    <sheet name="LU_Com" sheetId="16" r:id="rId13"/>
    <sheet name="Lookup" sheetId="2" r:id="rId14"/>
    <sheet name="DataExtract" sheetId="3" r:id="rId15"/>
    <sheet name="Documentation" sheetId="11" r:id="rId16"/>
    <sheet name="Todo" sheetId="10" r:id="rId17"/>
  </sheets>
  <definedNames>
    <definedName name="AgreeDisagree">Lookup!$H$22:$H$26</definedName>
    <definedName name="Cadence_Label">Lookup!$AD$22:$AD$26</definedName>
    <definedName name="Circle_Label">Lookup!$T$22:$T$24</definedName>
    <definedName name="CurrentDate">Roster!$D$2</definedName>
    <definedName name="Distance_Label">Lookup!$Y$22:$Y$25</definedName>
    <definedName name="Lang">LU_Lang!$A$4:$A$6</definedName>
    <definedName name="LangNum">LU_Lang!$F$4</definedName>
    <definedName name="PersonIDs">Roster!$A$22:$A$111</definedName>
    <definedName name="ReciprocityChoices">Lookup!$J$2:$J$6</definedName>
    <definedName name="RoleTag_Label">Lookup!$N$22:$N$31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22" i="1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52" i="4"/>
  <c r="AM53" i="4"/>
  <c r="AM54" i="4"/>
  <c r="AM55" i="4"/>
  <c r="AM56" i="4"/>
  <c r="AM57" i="4"/>
  <c r="AM58" i="4"/>
  <c r="AM59" i="4"/>
  <c r="AM60" i="4"/>
  <c r="AM61" i="4"/>
  <c r="AM62" i="4"/>
  <c r="AM63" i="4"/>
  <c r="AM64" i="4"/>
  <c r="AM65" i="4"/>
  <c r="AM66" i="4"/>
  <c r="AM67" i="4"/>
  <c r="AM68" i="4"/>
  <c r="AM69" i="4"/>
  <c r="AM70" i="4"/>
  <c r="AM71" i="4"/>
  <c r="AM72" i="4"/>
  <c r="AM73" i="4"/>
  <c r="AM74" i="4"/>
  <c r="AM75" i="4"/>
  <c r="AM76" i="4"/>
  <c r="AM77" i="4"/>
  <c r="AM78" i="4"/>
  <c r="AM79" i="4"/>
  <c r="AM80" i="4"/>
  <c r="AM81" i="4"/>
  <c r="AM82" i="4"/>
  <c r="AM83" i="4"/>
  <c r="AM84" i="4"/>
  <c r="AM85" i="4"/>
  <c r="AM86" i="4"/>
  <c r="AM87" i="4"/>
  <c r="AM88" i="4"/>
  <c r="AM89" i="4"/>
  <c r="AM90" i="4"/>
  <c r="AM91" i="4"/>
  <c r="AM92" i="4"/>
  <c r="AM93" i="4"/>
  <c r="AM94" i="4"/>
  <c r="AM95" i="4"/>
  <c r="AM96" i="4"/>
  <c r="AM97" i="4"/>
  <c r="AM98" i="4"/>
  <c r="AM99" i="4"/>
  <c r="AM100" i="4"/>
  <c r="AM101" i="4"/>
  <c r="AM12" i="4"/>
  <c r="AM11" i="4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10" i="5"/>
  <c r="I11" i="5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O59" i="6"/>
  <c r="AO60" i="6"/>
  <c r="AO61" i="6"/>
  <c r="AO62" i="6"/>
  <c r="AO63" i="6"/>
  <c r="AO64" i="6"/>
  <c r="AO65" i="6"/>
  <c r="AO66" i="6"/>
  <c r="AO67" i="6"/>
  <c r="AO68" i="6"/>
  <c r="AO69" i="6"/>
  <c r="AO70" i="6"/>
  <c r="AO71" i="6"/>
  <c r="AO72" i="6"/>
  <c r="AO73" i="6"/>
  <c r="AO74" i="6"/>
  <c r="AO75" i="6"/>
  <c r="AO76" i="6"/>
  <c r="AO77" i="6"/>
  <c r="AO78" i="6"/>
  <c r="AO79" i="6"/>
  <c r="AO80" i="6"/>
  <c r="AO81" i="6"/>
  <c r="AO82" i="6"/>
  <c r="AO83" i="6"/>
  <c r="AO84" i="6"/>
  <c r="AO85" i="6"/>
  <c r="AO86" i="6"/>
  <c r="AO87" i="6"/>
  <c r="AO88" i="6"/>
  <c r="AO89" i="6"/>
  <c r="AO90" i="6"/>
  <c r="AO91" i="6"/>
  <c r="AO92" i="6"/>
  <c r="AO93" i="6"/>
  <c r="AO94" i="6"/>
  <c r="AO95" i="6"/>
  <c r="AO96" i="6"/>
  <c r="AO97" i="6"/>
  <c r="AO98" i="6"/>
  <c r="AO99" i="6"/>
  <c r="AO100" i="6"/>
  <c r="AO101" i="6"/>
  <c r="AO102" i="6"/>
  <c r="AO103" i="6"/>
  <c r="AO104" i="6"/>
  <c r="AO105" i="6"/>
  <c r="AO106" i="6"/>
  <c r="AO107" i="6"/>
  <c r="AO108" i="6"/>
  <c r="AO109" i="6"/>
  <c r="AO110" i="6"/>
  <c r="AO111" i="6"/>
  <c r="AO112" i="6"/>
  <c r="AO113" i="6"/>
  <c r="AO114" i="6"/>
  <c r="AO115" i="6"/>
  <c r="AO116" i="6"/>
  <c r="AO117" i="6"/>
  <c r="AO118" i="6"/>
  <c r="AO119" i="6"/>
  <c r="AO120" i="6"/>
  <c r="AO21" i="6"/>
  <c r="AO22" i="6"/>
  <c r="AO23" i="6"/>
  <c r="AO20" i="6"/>
  <c r="AC21" i="6"/>
  <c r="I34" i="7"/>
  <c r="I33" i="7"/>
  <c r="I27" i="7"/>
  <c r="I26" i="7"/>
  <c r="I25" i="7"/>
  <c r="I24" i="7"/>
  <c r="I23" i="7"/>
  <c r="I22" i="7"/>
  <c r="I21" i="7"/>
  <c r="I12" i="7"/>
  <c r="I13" i="7"/>
  <c r="I14" i="7"/>
  <c r="I15" i="7"/>
  <c r="I16" i="7"/>
  <c r="I11" i="7"/>
  <c r="H34" i="7"/>
  <c r="H33" i="7"/>
  <c r="H27" i="7"/>
  <c r="H26" i="7"/>
  <c r="H25" i="7"/>
  <c r="H24" i="7"/>
  <c r="H23" i="7"/>
  <c r="H22" i="7"/>
  <c r="H21" i="7"/>
  <c r="H12" i="7"/>
  <c r="H13" i="7"/>
  <c r="H14" i="7"/>
  <c r="H15" i="7"/>
  <c r="H16" i="7"/>
  <c r="H11" i="7"/>
  <c r="G34" i="7"/>
  <c r="G33" i="7"/>
  <c r="G27" i="7"/>
  <c r="G26" i="7"/>
  <c r="G25" i="7"/>
  <c r="G24" i="7"/>
  <c r="G23" i="7"/>
  <c r="G22" i="7"/>
  <c r="G21" i="7"/>
  <c r="G12" i="7"/>
  <c r="G13" i="7"/>
  <c r="G14" i="7"/>
  <c r="G15" i="7"/>
  <c r="G16" i="7"/>
  <c r="G11" i="7"/>
  <c r="C92" i="17"/>
  <c r="B92" i="17"/>
  <c r="C91" i="17"/>
  <c r="B91" i="17"/>
  <c r="C90" i="17"/>
  <c r="B90" i="17"/>
  <c r="C89" i="17"/>
  <c r="B89" i="17"/>
  <c r="C84" i="17"/>
  <c r="B84" i="17"/>
  <c r="C83" i="17"/>
  <c r="B83" i="17"/>
  <c r="C82" i="17"/>
  <c r="B82" i="17"/>
  <c r="C81" i="17"/>
  <c r="B81" i="17"/>
  <c r="C76" i="17"/>
  <c r="B76" i="17"/>
  <c r="C75" i="17"/>
  <c r="B75" i="17"/>
  <c r="C74" i="17"/>
  <c r="B74" i="17"/>
  <c r="C73" i="17"/>
  <c r="B73" i="17"/>
  <c r="C68" i="17"/>
  <c r="B68" i="17"/>
  <c r="C67" i="17"/>
  <c r="B67" i="17"/>
  <c r="C66" i="17"/>
  <c r="B66" i="17"/>
  <c r="C65" i="17"/>
  <c r="B65" i="17"/>
  <c r="C60" i="17"/>
  <c r="B60" i="17"/>
  <c r="C59" i="17"/>
  <c r="B59" i="17"/>
  <c r="C58" i="17"/>
  <c r="B58" i="17"/>
  <c r="C57" i="17"/>
  <c r="B57" i="17"/>
  <c r="C52" i="17"/>
  <c r="B52" i="17"/>
  <c r="C51" i="17"/>
  <c r="B51" i="17"/>
  <c r="C50" i="17"/>
  <c r="B50" i="17"/>
  <c r="C49" i="17"/>
  <c r="B49" i="17"/>
  <c r="B25" i="7"/>
  <c r="B14" i="7"/>
  <c r="AC22" i="6"/>
  <c r="AD22" i="6"/>
  <c r="AE22" i="6"/>
  <c r="AF22" i="6"/>
  <c r="AG22" i="6"/>
  <c r="AH22" i="6"/>
  <c r="AI22" i="6"/>
  <c r="AJ22" i="6"/>
  <c r="AK22" i="6"/>
  <c r="AL22" i="6"/>
  <c r="AM22" i="6"/>
  <c r="AN22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AN21" i="6"/>
  <c r="AM21" i="6"/>
  <c r="AL21" i="6"/>
  <c r="AK21" i="6"/>
  <c r="AJ21" i="6"/>
  <c r="AI21" i="6"/>
  <c r="AH21" i="6"/>
  <c r="AG21" i="6"/>
  <c r="AF21" i="6"/>
  <c r="AE21" i="6"/>
  <c r="AD21" i="6"/>
  <c r="W3" i="6"/>
  <c r="K3" i="4"/>
  <c r="V3" i="4"/>
  <c r="R6" i="6"/>
  <c r="P4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63" i="6"/>
  <c r="V64" i="6"/>
  <c r="V65" i="6"/>
  <c r="V66" i="6"/>
  <c r="V67" i="6"/>
  <c r="V68" i="6"/>
  <c r="V69" i="6"/>
  <c r="V70" i="6"/>
  <c r="V71" i="6"/>
  <c r="V72" i="6"/>
  <c r="V73" i="6"/>
  <c r="V74" i="6"/>
  <c r="V75" i="6"/>
  <c r="V76" i="6"/>
  <c r="V77" i="6"/>
  <c r="V78" i="6"/>
  <c r="V79" i="6"/>
  <c r="V80" i="6"/>
  <c r="V81" i="6"/>
  <c r="V82" i="6"/>
  <c r="V83" i="6"/>
  <c r="V84" i="6"/>
  <c r="V85" i="6"/>
  <c r="V86" i="6"/>
  <c r="V87" i="6"/>
  <c r="V88" i="6"/>
  <c r="V89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18" i="6"/>
  <c r="V119" i="6"/>
  <c r="V120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51" i="6"/>
  <c r="T52" i="6"/>
  <c r="T53" i="6"/>
  <c r="T54" i="6"/>
  <c r="T55" i="6"/>
  <c r="T56" i="6"/>
  <c r="T57" i="6"/>
  <c r="T58" i="6"/>
  <c r="T59" i="6"/>
  <c r="T60" i="6"/>
  <c r="T61" i="6"/>
  <c r="T62" i="6"/>
  <c r="T63" i="6"/>
  <c r="T64" i="6"/>
  <c r="T65" i="6"/>
  <c r="T66" i="6"/>
  <c r="T67" i="6"/>
  <c r="T68" i="6"/>
  <c r="T69" i="6"/>
  <c r="T70" i="6"/>
  <c r="T71" i="6"/>
  <c r="T72" i="6"/>
  <c r="T73" i="6"/>
  <c r="T74" i="6"/>
  <c r="T75" i="6"/>
  <c r="T76" i="6"/>
  <c r="T77" i="6"/>
  <c r="T78" i="6"/>
  <c r="T79" i="6"/>
  <c r="T80" i="6"/>
  <c r="T81" i="6"/>
  <c r="T82" i="6"/>
  <c r="T83" i="6"/>
  <c r="T84" i="6"/>
  <c r="T85" i="6"/>
  <c r="T86" i="6"/>
  <c r="T87" i="6"/>
  <c r="T88" i="6"/>
  <c r="T89" i="6"/>
  <c r="T90" i="6"/>
  <c r="T91" i="6"/>
  <c r="T92" i="6"/>
  <c r="T93" i="6"/>
  <c r="T94" i="6"/>
  <c r="T95" i="6"/>
  <c r="T96" i="6"/>
  <c r="T97" i="6"/>
  <c r="T98" i="6"/>
  <c r="T99" i="6"/>
  <c r="T100" i="6"/>
  <c r="T101" i="6"/>
  <c r="T102" i="6"/>
  <c r="T103" i="6"/>
  <c r="T104" i="6"/>
  <c r="T105" i="6"/>
  <c r="T106" i="6"/>
  <c r="T107" i="6"/>
  <c r="T108" i="6"/>
  <c r="T109" i="6"/>
  <c r="T110" i="6"/>
  <c r="T111" i="6"/>
  <c r="T112" i="6"/>
  <c r="T113" i="6"/>
  <c r="T114" i="6"/>
  <c r="T115" i="6"/>
  <c r="T116" i="6"/>
  <c r="T117" i="6"/>
  <c r="T118" i="6"/>
  <c r="T119" i="6"/>
  <c r="T120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" i="6"/>
  <c r="C119" i="16"/>
  <c r="B119" i="16"/>
  <c r="C118" i="16"/>
  <c r="B118" i="16"/>
  <c r="C117" i="16"/>
  <c r="B117" i="16"/>
  <c r="C116" i="16"/>
  <c r="B116" i="16"/>
  <c r="C111" i="16"/>
  <c r="B111" i="16"/>
  <c r="C110" i="16"/>
  <c r="B110" i="16"/>
  <c r="C109" i="16"/>
  <c r="B109" i="16"/>
  <c r="C108" i="16"/>
  <c r="B108" i="16"/>
  <c r="C103" i="16"/>
  <c r="B103" i="16"/>
  <c r="C102" i="16"/>
  <c r="B102" i="16"/>
  <c r="C101" i="16"/>
  <c r="B101" i="16"/>
  <c r="C100" i="16"/>
  <c r="B100" i="16"/>
  <c r="C95" i="16"/>
  <c r="B95" i="16"/>
  <c r="C94" i="16"/>
  <c r="B94" i="16"/>
  <c r="C93" i="16"/>
  <c r="B93" i="16"/>
  <c r="C92" i="16"/>
  <c r="B92" i="16"/>
  <c r="C87" i="16"/>
  <c r="B87" i="16"/>
  <c r="C86" i="16"/>
  <c r="B86" i="16"/>
  <c r="C85" i="16"/>
  <c r="B85" i="16"/>
  <c r="C84" i="16"/>
  <c r="B84" i="16"/>
  <c r="C79" i="16"/>
  <c r="B79" i="16"/>
  <c r="C78" i="16"/>
  <c r="B78" i="16"/>
  <c r="C77" i="16"/>
  <c r="B77" i="16"/>
  <c r="C76" i="16"/>
  <c r="B76" i="16"/>
  <c r="C71" i="16"/>
  <c r="B71" i="16"/>
  <c r="C70" i="16"/>
  <c r="B70" i="16"/>
  <c r="C69" i="16"/>
  <c r="B69" i="16"/>
  <c r="C68" i="16"/>
  <c r="B68" i="16"/>
  <c r="C63" i="16"/>
  <c r="B63" i="16"/>
  <c r="C62" i="16"/>
  <c r="B62" i="16"/>
  <c r="C61" i="16"/>
  <c r="B61" i="16"/>
  <c r="C60" i="16"/>
  <c r="B60" i="16"/>
  <c r="C55" i="16"/>
  <c r="B55" i="16"/>
  <c r="C54" i="16"/>
  <c r="B54" i="16"/>
  <c r="C53" i="16"/>
  <c r="B53" i="16"/>
  <c r="C52" i="16"/>
  <c r="B52" i="16"/>
  <c r="C47" i="16"/>
  <c r="B47" i="16"/>
  <c r="C46" i="16"/>
  <c r="B46" i="16"/>
  <c r="C45" i="16"/>
  <c r="B45" i="16"/>
  <c r="C44" i="16"/>
  <c r="B44" i="16"/>
  <c r="B37" i="16"/>
  <c r="C37" i="16"/>
  <c r="B38" i="16"/>
  <c r="C38" i="16"/>
  <c r="B39" i="16"/>
  <c r="C39" i="16"/>
  <c r="C36" i="16"/>
  <c r="B36" i="16"/>
  <c r="AB22" i="6"/>
  <c r="AB23" i="6"/>
  <c r="AB24" i="6"/>
  <c r="AB25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39" i="6"/>
  <c r="AB40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3" i="6"/>
  <c r="AB54" i="6"/>
  <c r="AB55" i="6"/>
  <c r="AB56" i="6"/>
  <c r="AB57" i="6"/>
  <c r="AB58" i="6"/>
  <c r="AB59" i="6"/>
  <c r="AB60" i="6"/>
  <c r="AB61" i="6"/>
  <c r="AB62" i="6"/>
  <c r="AB63" i="6"/>
  <c r="AB64" i="6"/>
  <c r="AB65" i="6"/>
  <c r="AB66" i="6"/>
  <c r="AB67" i="6"/>
  <c r="AB68" i="6"/>
  <c r="AB69" i="6"/>
  <c r="AB70" i="6"/>
  <c r="AB71" i="6"/>
  <c r="AB72" i="6"/>
  <c r="AB73" i="6"/>
  <c r="AB74" i="6"/>
  <c r="AB75" i="6"/>
  <c r="AB76" i="6"/>
  <c r="AB77" i="6"/>
  <c r="AB78" i="6"/>
  <c r="AB79" i="6"/>
  <c r="AB80" i="6"/>
  <c r="AB81" i="6"/>
  <c r="AB82" i="6"/>
  <c r="AB83" i="6"/>
  <c r="AB84" i="6"/>
  <c r="AB85" i="6"/>
  <c r="AB86" i="6"/>
  <c r="AB87" i="6"/>
  <c r="AB88" i="6"/>
  <c r="AB89" i="6"/>
  <c r="AB90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21" i="6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2" i="4"/>
  <c r="AA12" i="4"/>
  <c r="AJ16" i="4"/>
  <c r="AJ22" i="4"/>
  <c r="AJ28" i="4"/>
  <c r="AJ34" i="4"/>
  <c r="AJ40" i="4"/>
  <c r="AJ46" i="4"/>
  <c r="AJ52" i="4"/>
  <c r="AJ58" i="4"/>
  <c r="AJ64" i="4"/>
  <c r="AJ70" i="4"/>
  <c r="AJ76" i="4"/>
  <c r="AJ82" i="4"/>
  <c r="AJ88" i="4"/>
  <c r="AJ94" i="4"/>
  <c r="AJ100" i="4"/>
  <c r="AG13" i="4"/>
  <c r="AK13" i="4" s="1"/>
  <c r="AH13" i="4"/>
  <c r="AI13" i="4"/>
  <c r="AG14" i="4"/>
  <c r="AK14" i="4" s="1"/>
  <c r="AH14" i="4"/>
  <c r="AI14" i="4"/>
  <c r="AG15" i="4"/>
  <c r="AK15" i="4" s="1"/>
  <c r="AH15" i="4"/>
  <c r="AI15" i="4"/>
  <c r="AG16" i="4"/>
  <c r="AK16" i="4" s="1"/>
  <c r="AH16" i="4"/>
  <c r="AI16" i="4"/>
  <c r="AG17" i="4"/>
  <c r="AK17" i="4" s="1"/>
  <c r="AH17" i="4"/>
  <c r="AI17" i="4"/>
  <c r="AG18" i="4"/>
  <c r="AK18" i="4" s="1"/>
  <c r="AH18" i="4"/>
  <c r="AI18" i="4"/>
  <c r="AG19" i="4"/>
  <c r="AK19" i="4" s="1"/>
  <c r="AH19" i="4"/>
  <c r="AI19" i="4"/>
  <c r="AG20" i="4"/>
  <c r="AK20" i="4" s="1"/>
  <c r="AH20" i="4"/>
  <c r="AI20" i="4"/>
  <c r="AG21" i="4"/>
  <c r="AK21" i="4" s="1"/>
  <c r="AH21" i="4"/>
  <c r="AI21" i="4"/>
  <c r="AG22" i="4"/>
  <c r="AK22" i="4" s="1"/>
  <c r="AH22" i="4"/>
  <c r="AI22" i="4"/>
  <c r="AG23" i="4"/>
  <c r="AK23" i="4" s="1"/>
  <c r="AH23" i="4"/>
  <c r="AI23" i="4"/>
  <c r="AG24" i="4"/>
  <c r="AK24" i="4" s="1"/>
  <c r="AH24" i="4"/>
  <c r="AI24" i="4"/>
  <c r="AG25" i="4"/>
  <c r="AK25" i="4" s="1"/>
  <c r="AH25" i="4"/>
  <c r="AI25" i="4"/>
  <c r="AG26" i="4"/>
  <c r="AK26" i="4" s="1"/>
  <c r="AH26" i="4"/>
  <c r="AI26" i="4"/>
  <c r="AG27" i="4"/>
  <c r="AK27" i="4" s="1"/>
  <c r="AH27" i="4"/>
  <c r="AI27" i="4"/>
  <c r="AG28" i="4"/>
  <c r="AK28" i="4" s="1"/>
  <c r="AH28" i="4"/>
  <c r="AI28" i="4"/>
  <c r="AG29" i="4"/>
  <c r="AK29" i="4" s="1"/>
  <c r="AH29" i="4"/>
  <c r="AI29" i="4"/>
  <c r="AG30" i="4"/>
  <c r="AK30" i="4" s="1"/>
  <c r="AH30" i="4"/>
  <c r="AI30" i="4"/>
  <c r="AG31" i="4"/>
  <c r="AK31" i="4" s="1"/>
  <c r="AH31" i="4"/>
  <c r="AI31" i="4"/>
  <c r="AG32" i="4"/>
  <c r="AK32" i="4" s="1"/>
  <c r="AH32" i="4"/>
  <c r="AI32" i="4"/>
  <c r="AG33" i="4"/>
  <c r="AK33" i="4" s="1"/>
  <c r="AH33" i="4"/>
  <c r="AI33" i="4"/>
  <c r="AG34" i="4"/>
  <c r="AK34" i="4" s="1"/>
  <c r="AH34" i="4"/>
  <c r="AI34" i="4"/>
  <c r="AG35" i="4"/>
  <c r="AK35" i="4" s="1"/>
  <c r="AH35" i="4"/>
  <c r="AI35" i="4"/>
  <c r="AG36" i="4"/>
  <c r="AK36" i="4" s="1"/>
  <c r="AH36" i="4"/>
  <c r="AI36" i="4"/>
  <c r="AG37" i="4"/>
  <c r="AK37" i="4" s="1"/>
  <c r="AH37" i="4"/>
  <c r="AI37" i="4"/>
  <c r="AG38" i="4"/>
  <c r="AK38" i="4" s="1"/>
  <c r="AH38" i="4"/>
  <c r="AI38" i="4"/>
  <c r="AG39" i="4"/>
  <c r="AK39" i="4" s="1"/>
  <c r="AH39" i="4"/>
  <c r="AI39" i="4"/>
  <c r="AG40" i="4"/>
  <c r="AK40" i="4" s="1"/>
  <c r="AH40" i="4"/>
  <c r="AI40" i="4"/>
  <c r="AG41" i="4"/>
  <c r="AK41" i="4" s="1"/>
  <c r="AH41" i="4"/>
  <c r="AI41" i="4"/>
  <c r="AG42" i="4"/>
  <c r="AK42" i="4" s="1"/>
  <c r="AH42" i="4"/>
  <c r="AI42" i="4"/>
  <c r="AG43" i="4"/>
  <c r="AK43" i="4" s="1"/>
  <c r="AH43" i="4"/>
  <c r="AI43" i="4"/>
  <c r="AG44" i="4"/>
  <c r="AK44" i="4" s="1"/>
  <c r="AH44" i="4"/>
  <c r="AI44" i="4"/>
  <c r="AG45" i="4"/>
  <c r="AK45" i="4" s="1"/>
  <c r="AH45" i="4"/>
  <c r="AI45" i="4"/>
  <c r="AG46" i="4"/>
  <c r="AK46" i="4" s="1"/>
  <c r="AH46" i="4"/>
  <c r="AI46" i="4"/>
  <c r="AG47" i="4"/>
  <c r="AK47" i="4" s="1"/>
  <c r="AH47" i="4"/>
  <c r="AI47" i="4"/>
  <c r="AG48" i="4"/>
  <c r="AK48" i="4" s="1"/>
  <c r="AH48" i="4"/>
  <c r="AI48" i="4"/>
  <c r="AG49" i="4"/>
  <c r="AK49" i="4" s="1"/>
  <c r="AH49" i="4"/>
  <c r="AI49" i="4"/>
  <c r="AG50" i="4"/>
  <c r="AK50" i="4" s="1"/>
  <c r="AH50" i="4"/>
  <c r="AI50" i="4"/>
  <c r="AG51" i="4"/>
  <c r="AK51" i="4" s="1"/>
  <c r="AH51" i="4"/>
  <c r="AI51" i="4"/>
  <c r="AG52" i="4"/>
  <c r="AK52" i="4" s="1"/>
  <c r="AH52" i="4"/>
  <c r="AI52" i="4"/>
  <c r="AG53" i="4"/>
  <c r="AK53" i="4" s="1"/>
  <c r="AH53" i="4"/>
  <c r="AI53" i="4"/>
  <c r="AG54" i="4"/>
  <c r="AK54" i="4" s="1"/>
  <c r="AH54" i="4"/>
  <c r="AI54" i="4"/>
  <c r="AG55" i="4"/>
  <c r="AK55" i="4" s="1"/>
  <c r="AH55" i="4"/>
  <c r="AI55" i="4"/>
  <c r="AG56" i="4"/>
  <c r="AK56" i="4" s="1"/>
  <c r="AH56" i="4"/>
  <c r="AI56" i="4"/>
  <c r="AG57" i="4"/>
  <c r="AK57" i="4" s="1"/>
  <c r="AH57" i="4"/>
  <c r="AI57" i="4"/>
  <c r="AG58" i="4"/>
  <c r="AK58" i="4" s="1"/>
  <c r="AH58" i="4"/>
  <c r="AI58" i="4"/>
  <c r="AG59" i="4"/>
  <c r="AK59" i="4" s="1"/>
  <c r="AH59" i="4"/>
  <c r="AI59" i="4"/>
  <c r="AG60" i="4"/>
  <c r="AK60" i="4" s="1"/>
  <c r="AH60" i="4"/>
  <c r="AI60" i="4"/>
  <c r="AG61" i="4"/>
  <c r="AK61" i="4" s="1"/>
  <c r="AH61" i="4"/>
  <c r="AI61" i="4"/>
  <c r="AG62" i="4"/>
  <c r="AK62" i="4" s="1"/>
  <c r="AH62" i="4"/>
  <c r="AI62" i="4"/>
  <c r="AG63" i="4"/>
  <c r="AK63" i="4" s="1"/>
  <c r="AH63" i="4"/>
  <c r="AI63" i="4"/>
  <c r="AG64" i="4"/>
  <c r="AK64" i="4" s="1"/>
  <c r="AH64" i="4"/>
  <c r="AI64" i="4"/>
  <c r="AG65" i="4"/>
  <c r="AK65" i="4" s="1"/>
  <c r="AH65" i="4"/>
  <c r="AI65" i="4"/>
  <c r="AG66" i="4"/>
  <c r="AK66" i="4" s="1"/>
  <c r="AH66" i="4"/>
  <c r="AI66" i="4"/>
  <c r="AG67" i="4"/>
  <c r="AK67" i="4" s="1"/>
  <c r="AH67" i="4"/>
  <c r="AI67" i="4"/>
  <c r="AG68" i="4"/>
  <c r="AK68" i="4" s="1"/>
  <c r="AH68" i="4"/>
  <c r="AI68" i="4"/>
  <c r="AG69" i="4"/>
  <c r="AK69" i="4" s="1"/>
  <c r="AH69" i="4"/>
  <c r="AI69" i="4"/>
  <c r="AG70" i="4"/>
  <c r="AK70" i="4" s="1"/>
  <c r="AH70" i="4"/>
  <c r="AI70" i="4"/>
  <c r="AG71" i="4"/>
  <c r="AK71" i="4" s="1"/>
  <c r="AH71" i="4"/>
  <c r="AI71" i="4"/>
  <c r="AG72" i="4"/>
  <c r="AK72" i="4" s="1"/>
  <c r="AH72" i="4"/>
  <c r="AI72" i="4"/>
  <c r="AG73" i="4"/>
  <c r="AK73" i="4" s="1"/>
  <c r="AH73" i="4"/>
  <c r="AI73" i="4"/>
  <c r="AG74" i="4"/>
  <c r="AK74" i="4" s="1"/>
  <c r="AH74" i="4"/>
  <c r="AI74" i="4"/>
  <c r="AG75" i="4"/>
  <c r="AK75" i="4" s="1"/>
  <c r="AH75" i="4"/>
  <c r="AI75" i="4"/>
  <c r="AG76" i="4"/>
  <c r="AK76" i="4" s="1"/>
  <c r="AH76" i="4"/>
  <c r="AI76" i="4"/>
  <c r="AG77" i="4"/>
  <c r="AK77" i="4" s="1"/>
  <c r="AH77" i="4"/>
  <c r="AI77" i="4"/>
  <c r="AG78" i="4"/>
  <c r="AK78" i="4" s="1"/>
  <c r="AH78" i="4"/>
  <c r="AI78" i="4"/>
  <c r="AG79" i="4"/>
  <c r="AK79" i="4" s="1"/>
  <c r="AH79" i="4"/>
  <c r="AI79" i="4"/>
  <c r="AG80" i="4"/>
  <c r="AK80" i="4" s="1"/>
  <c r="AH80" i="4"/>
  <c r="AI80" i="4"/>
  <c r="AG81" i="4"/>
  <c r="AK81" i="4" s="1"/>
  <c r="AH81" i="4"/>
  <c r="AI81" i="4"/>
  <c r="AG82" i="4"/>
  <c r="AK82" i="4" s="1"/>
  <c r="AH82" i="4"/>
  <c r="AI82" i="4"/>
  <c r="AG83" i="4"/>
  <c r="AK83" i="4" s="1"/>
  <c r="AH83" i="4"/>
  <c r="AI83" i="4"/>
  <c r="AG84" i="4"/>
  <c r="AK84" i="4" s="1"/>
  <c r="AH84" i="4"/>
  <c r="AI84" i="4"/>
  <c r="AG85" i="4"/>
  <c r="AK85" i="4" s="1"/>
  <c r="AH85" i="4"/>
  <c r="AI85" i="4"/>
  <c r="AG86" i="4"/>
  <c r="AK86" i="4" s="1"/>
  <c r="AH86" i="4"/>
  <c r="AI86" i="4"/>
  <c r="AG87" i="4"/>
  <c r="AK87" i="4" s="1"/>
  <c r="AH87" i="4"/>
  <c r="AI87" i="4"/>
  <c r="AG88" i="4"/>
  <c r="AK88" i="4" s="1"/>
  <c r="AH88" i="4"/>
  <c r="AI88" i="4"/>
  <c r="AG89" i="4"/>
  <c r="AK89" i="4" s="1"/>
  <c r="AH89" i="4"/>
  <c r="AI89" i="4"/>
  <c r="AG90" i="4"/>
  <c r="AK90" i="4" s="1"/>
  <c r="AH90" i="4"/>
  <c r="AI90" i="4"/>
  <c r="AG91" i="4"/>
  <c r="AK91" i="4" s="1"/>
  <c r="AH91" i="4"/>
  <c r="AI91" i="4"/>
  <c r="AG92" i="4"/>
  <c r="AK92" i="4" s="1"/>
  <c r="AH92" i="4"/>
  <c r="AI92" i="4"/>
  <c r="AG93" i="4"/>
  <c r="AK93" i="4" s="1"/>
  <c r="AH93" i="4"/>
  <c r="AI93" i="4"/>
  <c r="AG94" i="4"/>
  <c r="AK94" i="4" s="1"/>
  <c r="AH94" i="4"/>
  <c r="AI94" i="4"/>
  <c r="AG95" i="4"/>
  <c r="AK95" i="4" s="1"/>
  <c r="AH95" i="4"/>
  <c r="AI95" i="4"/>
  <c r="AG96" i="4"/>
  <c r="AK96" i="4" s="1"/>
  <c r="AH96" i="4"/>
  <c r="AI96" i="4"/>
  <c r="AG97" i="4"/>
  <c r="AK97" i="4" s="1"/>
  <c r="AH97" i="4"/>
  <c r="AI97" i="4"/>
  <c r="AG98" i="4"/>
  <c r="AK98" i="4" s="1"/>
  <c r="AH98" i="4"/>
  <c r="AI98" i="4"/>
  <c r="AG99" i="4"/>
  <c r="AK99" i="4" s="1"/>
  <c r="AH99" i="4"/>
  <c r="AI99" i="4"/>
  <c r="AG100" i="4"/>
  <c r="AK100" i="4" s="1"/>
  <c r="AH100" i="4"/>
  <c r="AI100" i="4"/>
  <c r="AG101" i="4"/>
  <c r="AK101" i="4" s="1"/>
  <c r="AH101" i="4"/>
  <c r="AI101" i="4"/>
  <c r="AI12" i="4"/>
  <c r="AH12" i="4"/>
  <c r="AK12" i="4" s="1"/>
  <c r="AG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E46" i="4"/>
  <c r="AE47" i="4"/>
  <c r="AE48" i="4"/>
  <c r="AE49" i="4"/>
  <c r="AE50" i="4"/>
  <c r="AE51" i="4"/>
  <c r="AE52" i="4"/>
  <c r="AE53" i="4"/>
  <c r="AE54" i="4"/>
  <c r="AE55" i="4"/>
  <c r="AE56" i="4"/>
  <c r="AE57" i="4"/>
  <c r="AE58" i="4"/>
  <c r="AE59" i="4"/>
  <c r="AE60" i="4"/>
  <c r="AE61" i="4"/>
  <c r="AE62" i="4"/>
  <c r="AE63" i="4"/>
  <c r="AE64" i="4"/>
  <c r="AE65" i="4"/>
  <c r="AE66" i="4"/>
  <c r="AE67" i="4"/>
  <c r="AE68" i="4"/>
  <c r="AE69" i="4"/>
  <c r="AE70" i="4"/>
  <c r="AE71" i="4"/>
  <c r="AE72" i="4"/>
  <c r="AE73" i="4"/>
  <c r="AE74" i="4"/>
  <c r="AE75" i="4"/>
  <c r="AE76" i="4"/>
  <c r="AE77" i="4"/>
  <c r="AE78" i="4"/>
  <c r="AE79" i="4"/>
  <c r="AE80" i="4"/>
  <c r="AE81" i="4"/>
  <c r="AE82" i="4"/>
  <c r="AE83" i="4"/>
  <c r="AE84" i="4"/>
  <c r="AE85" i="4"/>
  <c r="AE86" i="4"/>
  <c r="AE87" i="4"/>
  <c r="AE88" i="4"/>
  <c r="AE89" i="4"/>
  <c r="AE90" i="4"/>
  <c r="AE91" i="4"/>
  <c r="AE92" i="4"/>
  <c r="AE93" i="4"/>
  <c r="AE94" i="4"/>
  <c r="AE95" i="4"/>
  <c r="AE96" i="4"/>
  <c r="AE97" i="4"/>
  <c r="AE98" i="4"/>
  <c r="AE99" i="4"/>
  <c r="AE100" i="4"/>
  <c r="AE101" i="4"/>
  <c r="AE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AD46" i="4"/>
  <c r="AD47" i="4"/>
  <c r="AD48" i="4"/>
  <c r="AD49" i="4"/>
  <c r="AD50" i="4"/>
  <c r="AD51" i="4"/>
  <c r="AD52" i="4"/>
  <c r="AD53" i="4"/>
  <c r="AD54" i="4"/>
  <c r="AD55" i="4"/>
  <c r="AD56" i="4"/>
  <c r="AD57" i="4"/>
  <c r="AD58" i="4"/>
  <c r="AD59" i="4"/>
  <c r="AD60" i="4"/>
  <c r="AD61" i="4"/>
  <c r="AD62" i="4"/>
  <c r="AD63" i="4"/>
  <c r="AD64" i="4"/>
  <c r="AD65" i="4"/>
  <c r="AD66" i="4"/>
  <c r="AD67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2" i="4"/>
  <c r="AB13" i="4"/>
  <c r="AL13" i="4" s="1"/>
  <c r="AB14" i="4"/>
  <c r="AL14" i="4" s="1"/>
  <c r="AB15" i="4"/>
  <c r="AL15" i="4" s="1"/>
  <c r="AB16" i="4"/>
  <c r="AL16" i="4" s="1"/>
  <c r="AB17" i="4"/>
  <c r="AL17" i="4" s="1"/>
  <c r="AB18" i="4"/>
  <c r="AL18" i="4" s="1"/>
  <c r="AB19" i="4"/>
  <c r="AL19" i="4" s="1"/>
  <c r="AB20" i="4"/>
  <c r="AL20" i="4" s="1"/>
  <c r="AB21" i="4"/>
  <c r="AL21" i="4" s="1"/>
  <c r="AB22" i="4"/>
  <c r="AL22" i="4" s="1"/>
  <c r="AB23" i="4"/>
  <c r="AL23" i="4" s="1"/>
  <c r="AB24" i="4"/>
  <c r="AL24" i="4" s="1"/>
  <c r="AB25" i="4"/>
  <c r="AL25" i="4" s="1"/>
  <c r="AB26" i="4"/>
  <c r="AL26" i="4" s="1"/>
  <c r="AB27" i="4"/>
  <c r="AL27" i="4" s="1"/>
  <c r="AB28" i="4"/>
  <c r="AL28" i="4" s="1"/>
  <c r="AB29" i="4"/>
  <c r="AL29" i="4" s="1"/>
  <c r="AB30" i="4"/>
  <c r="AL30" i="4" s="1"/>
  <c r="AB31" i="4"/>
  <c r="AL31" i="4" s="1"/>
  <c r="AB32" i="4"/>
  <c r="AL32" i="4" s="1"/>
  <c r="AB33" i="4"/>
  <c r="AL33" i="4" s="1"/>
  <c r="AB34" i="4"/>
  <c r="AL34" i="4" s="1"/>
  <c r="AB35" i="4"/>
  <c r="AL35" i="4" s="1"/>
  <c r="AB36" i="4"/>
  <c r="AL36" i="4" s="1"/>
  <c r="AB37" i="4"/>
  <c r="AL37" i="4" s="1"/>
  <c r="AB38" i="4"/>
  <c r="AL38" i="4" s="1"/>
  <c r="AB39" i="4"/>
  <c r="AL39" i="4" s="1"/>
  <c r="AB40" i="4"/>
  <c r="AL40" i="4" s="1"/>
  <c r="AB41" i="4"/>
  <c r="AL41" i="4" s="1"/>
  <c r="AB42" i="4"/>
  <c r="AL42" i="4" s="1"/>
  <c r="AB43" i="4"/>
  <c r="AL43" i="4" s="1"/>
  <c r="AB44" i="4"/>
  <c r="AL44" i="4" s="1"/>
  <c r="AB45" i="4"/>
  <c r="AL45" i="4" s="1"/>
  <c r="AB46" i="4"/>
  <c r="AL46" i="4" s="1"/>
  <c r="AB47" i="4"/>
  <c r="AL47" i="4" s="1"/>
  <c r="AB48" i="4"/>
  <c r="AL48" i="4" s="1"/>
  <c r="AB49" i="4"/>
  <c r="AL49" i="4" s="1"/>
  <c r="AB50" i="4"/>
  <c r="AL50" i="4" s="1"/>
  <c r="AB51" i="4"/>
  <c r="AL51" i="4" s="1"/>
  <c r="AB52" i="4"/>
  <c r="AL52" i="4" s="1"/>
  <c r="AB53" i="4"/>
  <c r="AL53" i="4" s="1"/>
  <c r="AB54" i="4"/>
  <c r="AL54" i="4" s="1"/>
  <c r="AB55" i="4"/>
  <c r="AL55" i="4" s="1"/>
  <c r="AB56" i="4"/>
  <c r="AL56" i="4" s="1"/>
  <c r="AB57" i="4"/>
  <c r="AL57" i="4" s="1"/>
  <c r="AB58" i="4"/>
  <c r="AL58" i="4" s="1"/>
  <c r="AB59" i="4"/>
  <c r="AL59" i="4" s="1"/>
  <c r="AB60" i="4"/>
  <c r="AL60" i="4" s="1"/>
  <c r="AB61" i="4"/>
  <c r="AL61" i="4" s="1"/>
  <c r="AB62" i="4"/>
  <c r="AL62" i="4" s="1"/>
  <c r="AB63" i="4"/>
  <c r="AL63" i="4" s="1"/>
  <c r="AB64" i="4"/>
  <c r="AL64" i="4" s="1"/>
  <c r="AB65" i="4"/>
  <c r="AL65" i="4" s="1"/>
  <c r="AB66" i="4"/>
  <c r="AL66" i="4" s="1"/>
  <c r="AB67" i="4"/>
  <c r="AL67" i="4" s="1"/>
  <c r="AB68" i="4"/>
  <c r="AL68" i="4" s="1"/>
  <c r="AB69" i="4"/>
  <c r="AL69" i="4" s="1"/>
  <c r="AB70" i="4"/>
  <c r="AL70" i="4" s="1"/>
  <c r="AB71" i="4"/>
  <c r="AL71" i="4" s="1"/>
  <c r="AB72" i="4"/>
  <c r="AL72" i="4" s="1"/>
  <c r="AB73" i="4"/>
  <c r="AL73" i="4" s="1"/>
  <c r="AB74" i="4"/>
  <c r="AL74" i="4" s="1"/>
  <c r="AB75" i="4"/>
  <c r="AL75" i="4" s="1"/>
  <c r="AB76" i="4"/>
  <c r="AL76" i="4" s="1"/>
  <c r="AB77" i="4"/>
  <c r="AL77" i="4" s="1"/>
  <c r="AB78" i="4"/>
  <c r="AL78" i="4" s="1"/>
  <c r="AB79" i="4"/>
  <c r="AL79" i="4" s="1"/>
  <c r="AB80" i="4"/>
  <c r="AL80" i="4" s="1"/>
  <c r="AB81" i="4"/>
  <c r="AL81" i="4" s="1"/>
  <c r="AB82" i="4"/>
  <c r="AL82" i="4" s="1"/>
  <c r="AB83" i="4"/>
  <c r="AL83" i="4" s="1"/>
  <c r="AB84" i="4"/>
  <c r="AL84" i="4" s="1"/>
  <c r="AB85" i="4"/>
  <c r="AL85" i="4" s="1"/>
  <c r="AB86" i="4"/>
  <c r="AL86" i="4" s="1"/>
  <c r="AB87" i="4"/>
  <c r="AL87" i="4" s="1"/>
  <c r="AB88" i="4"/>
  <c r="AL88" i="4" s="1"/>
  <c r="AB89" i="4"/>
  <c r="AL89" i="4" s="1"/>
  <c r="AB90" i="4"/>
  <c r="AL90" i="4" s="1"/>
  <c r="AB91" i="4"/>
  <c r="AL91" i="4" s="1"/>
  <c r="AB92" i="4"/>
  <c r="AL92" i="4" s="1"/>
  <c r="AB93" i="4"/>
  <c r="AL93" i="4" s="1"/>
  <c r="AB94" i="4"/>
  <c r="AL94" i="4" s="1"/>
  <c r="AB95" i="4"/>
  <c r="AL95" i="4" s="1"/>
  <c r="AB96" i="4"/>
  <c r="AL96" i="4" s="1"/>
  <c r="AB97" i="4"/>
  <c r="AL97" i="4" s="1"/>
  <c r="AB98" i="4"/>
  <c r="AL98" i="4" s="1"/>
  <c r="AB99" i="4"/>
  <c r="AL99" i="4" s="1"/>
  <c r="AB100" i="4"/>
  <c r="AL100" i="4" s="1"/>
  <c r="AB101" i="4"/>
  <c r="AL101" i="4" s="1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54" i="4"/>
  <c r="AC55" i="4"/>
  <c r="AC56" i="4"/>
  <c r="AC57" i="4"/>
  <c r="AC58" i="4"/>
  <c r="AC59" i="4"/>
  <c r="AC60" i="4"/>
  <c r="AC61" i="4"/>
  <c r="AC62" i="4"/>
  <c r="AC63" i="4"/>
  <c r="AC64" i="4"/>
  <c r="AC65" i="4"/>
  <c r="AC66" i="4"/>
  <c r="AC67" i="4"/>
  <c r="AC68" i="4"/>
  <c r="AC69" i="4"/>
  <c r="AC70" i="4"/>
  <c r="AC71" i="4"/>
  <c r="AC72" i="4"/>
  <c r="AC73" i="4"/>
  <c r="AC74" i="4"/>
  <c r="AC75" i="4"/>
  <c r="AC76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6" i="4"/>
  <c r="AC97" i="4"/>
  <c r="AC98" i="4"/>
  <c r="AC99" i="4"/>
  <c r="AC100" i="4"/>
  <c r="AC101" i="4"/>
  <c r="AC12" i="4"/>
  <c r="AB12" i="4"/>
  <c r="AA13" i="4"/>
  <c r="AJ13" i="4" s="1"/>
  <c r="AA14" i="4"/>
  <c r="AJ14" i="4" s="1"/>
  <c r="AA15" i="4"/>
  <c r="AJ15" i="4" s="1"/>
  <c r="AA16" i="4"/>
  <c r="AA17" i="4"/>
  <c r="AJ17" i="4" s="1"/>
  <c r="AA18" i="4"/>
  <c r="AJ18" i="4" s="1"/>
  <c r="AA19" i="4"/>
  <c r="AJ19" i="4" s="1"/>
  <c r="AA20" i="4"/>
  <c r="AJ20" i="4" s="1"/>
  <c r="AA21" i="4"/>
  <c r="AJ21" i="4" s="1"/>
  <c r="AA22" i="4"/>
  <c r="AA23" i="4"/>
  <c r="AJ23" i="4" s="1"/>
  <c r="AA24" i="4"/>
  <c r="AJ24" i="4" s="1"/>
  <c r="AA25" i="4"/>
  <c r="AJ25" i="4" s="1"/>
  <c r="AA26" i="4"/>
  <c r="AJ26" i="4" s="1"/>
  <c r="AA27" i="4"/>
  <c r="AJ27" i="4" s="1"/>
  <c r="AA28" i="4"/>
  <c r="AA29" i="4"/>
  <c r="AJ29" i="4" s="1"/>
  <c r="AA30" i="4"/>
  <c r="AJ30" i="4" s="1"/>
  <c r="AA31" i="4"/>
  <c r="AJ31" i="4" s="1"/>
  <c r="AA32" i="4"/>
  <c r="AJ32" i="4" s="1"/>
  <c r="AA33" i="4"/>
  <c r="AJ33" i="4" s="1"/>
  <c r="AA34" i="4"/>
  <c r="AA35" i="4"/>
  <c r="AJ35" i="4" s="1"/>
  <c r="AA36" i="4"/>
  <c r="AJ36" i="4" s="1"/>
  <c r="AA37" i="4"/>
  <c r="AJ37" i="4" s="1"/>
  <c r="AA38" i="4"/>
  <c r="AJ38" i="4" s="1"/>
  <c r="AA39" i="4"/>
  <c r="AJ39" i="4" s="1"/>
  <c r="AA40" i="4"/>
  <c r="AA41" i="4"/>
  <c r="AJ41" i="4" s="1"/>
  <c r="AA42" i="4"/>
  <c r="AJ42" i="4" s="1"/>
  <c r="AA43" i="4"/>
  <c r="AJ43" i="4" s="1"/>
  <c r="AA44" i="4"/>
  <c r="AJ44" i="4" s="1"/>
  <c r="AA45" i="4"/>
  <c r="AJ45" i="4" s="1"/>
  <c r="AA46" i="4"/>
  <c r="AA47" i="4"/>
  <c r="AJ47" i="4" s="1"/>
  <c r="AA48" i="4"/>
  <c r="AJ48" i="4" s="1"/>
  <c r="AA49" i="4"/>
  <c r="AJ49" i="4" s="1"/>
  <c r="AA50" i="4"/>
  <c r="AJ50" i="4" s="1"/>
  <c r="AA51" i="4"/>
  <c r="AJ51" i="4" s="1"/>
  <c r="AA52" i="4"/>
  <c r="AA53" i="4"/>
  <c r="AJ53" i="4" s="1"/>
  <c r="AA54" i="4"/>
  <c r="AJ54" i="4" s="1"/>
  <c r="AA55" i="4"/>
  <c r="AJ55" i="4" s="1"/>
  <c r="AA56" i="4"/>
  <c r="AJ56" i="4" s="1"/>
  <c r="AA57" i="4"/>
  <c r="AJ57" i="4" s="1"/>
  <c r="AA58" i="4"/>
  <c r="AA59" i="4"/>
  <c r="AJ59" i="4" s="1"/>
  <c r="AA60" i="4"/>
  <c r="AJ60" i="4" s="1"/>
  <c r="AA61" i="4"/>
  <c r="AJ61" i="4" s="1"/>
  <c r="AA62" i="4"/>
  <c r="AJ62" i="4" s="1"/>
  <c r="AA63" i="4"/>
  <c r="AJ63" i="4" s="1"/>
  <c r="AA64" i="4"/>
  <c r="AA65" i="4"/>
  <c r="AJ65" i="4" s="1"/>
  <c r="AA66" i="4"/>
  <c r="AJ66" i="4" s="1"/>
  <c r="AA67" i="4"/>
  <c r="AJ67" i="4" s="1"/>
  <c r="AA68" i="4"/>
  <c r="AJ68" i="4" s="1"/>
  <c r="AA69" i="4"/>
  <c r="AJ69" i="4" s="1"/>
  <c r="AA70" i="4"/>
  <c r="AA71" i="4"/>
  <c r="AJ71" i="4" s="1"/>
  <c r="AA72" i="4"/>
  <c r="AJ72" i="4" s="1"/>
  <c r="AA73" i="4"/>
  <c r="AJ73" i="4" s="1"/>
  <c r="AA74" i="4"/>
  <c r="AJ74" i="4" s="1"/>
  <c r="AA75" i="4"/>
  <c r="AJ75" i="4" s="1"/>
  <c r="AA76" i="4"/>
  <c r="AA77" i="4"/>
  <c r="AJ77" i="4" s="1"/>
  <c r="AA78" i="4"/>
  <c r="AJ78" i="4" s="1"/>
  <c r="AA79" i="4"/>
  <c r="AJ79" i="4" s="1"/>
  <c r="AA80" i="4"/>
  <c r="AJ80" i="4" s="1"/>
  <c r="AA81" i="4"/>
  <c r="AJ81" i="4" s="1"/>
  <c r="AA82" i="4"/>
  <c r="AA83" i="4"/>
  <c r="AJ83" i="4" s="1"/>
  <c r="AA84" i="4"/>
  <c r="AJ84" i="4" s="1"/>
  <c r="AA85" i="4"/>
  <c r="AJ85" i="4" s="1"/>
  <c r="AA86" i="4"/>
  <c r="AJ86" i="4" s="1"/>
  <c r="AA87" i="4"/>
  <c r="AJ87" i="4" s="1"/>
  <c r="AA88" i="4"/>
  <c r="AA89" i="4"/>
  <c r="AJ89" i="4" s="1"/>
  <c r="AA90" i="4"/>
  <c r="AJ90" i="4" s="1"/>
  <c r="AA91" i="4"/>
  <c r="AJ91" i="4" s="1"/>
  <c r="AA92" i="4"/>
  <c r="AJ92" i="4" s="1"/>
  <c r="AA93" i="4"/>
  <c r="AJ93" i="4" s="1"/>
  <c r="AA94" i="4"/>
  <c r="AA95" i="4"/>
  <c r="AJ95" i="4" s="1"/>
  <c r="AA96" i="4"/>
  <c r="AJ96" i="4" s="1"/>
  <c r="AA97" i="4"/>
  <c r="AJ97" i="4" s="1"/>
  <c r="AA98" i="4"/>
  <c r="AJ98" i="4" s="1"/>
  <c r="AA99" i="4"/>
  <c r="AJ99" i="4" s="1"/>
  <c r="AA100" i="4"/>
  <c r="AA101" i="4"/>
  <c r="AJ101" i="4" s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22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G12" i="5"/>
  <c r="G13" i="5"/>
  <c r="G14" i="5"/>
  <c r="G15" i="5"/>
  <c r="C29" i="8" s="1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11" i="5"/>
  <c r="D15" i="5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B100" i="14"/>
  <c r="C100" i="14"/>
  <c r="B101" i="14"/>
  <c r="C101" i="14"/>
  <c r="B102" i="14"/>
  <c r="C102" i="14"/>
  <c r="B103" i="14"/>
  <c r="C103" i="14"/>
  <c r="B104" i="14"/>
  <c r="C104" i="14"/>
  <c r="B105" i="14"/>
  <c r="C105" i="14"/>
  <c r="B106" i="14"/>
  <c r="C106" i="14"/>
  <c r="B107" i="14"/>
  <c r="C107" i="14"/>
  <c r="B108" i="14"/>
  <c r="C108" i="14"/>
  <c r="B109" i="14"/>
  <c r="C109" i="14"/>
  <c r="B110" i="14"/>
  <c r="C110" i="14"/>
  <c r="B111" i="14"/>
  <c r="C111" i="14"/>
  <c r="B112" i="14"/>
  <c r="C112" i="14"/>
  <c r="B113" i="14"/>
  <c r="C113" i="14"/>
  <c r="B114" i="14"/>
  <c r="C114" i="14"/>
  <c r="B115" i="14"/>
  <c r="C115" i="14"/>
  <c r="B116" i="14"/>
  <c r="C116" i="14"/>
  <c r="C99" i="14"/>
  <c r="B99" i="14"/>
  <c r="C98" i="14"/>
  <c r="B98" i="14"/>
  <c r="C97" i="14"/>
  <c r="B97" i="14"/>
  <c r="C96" i="14"/>
  <c r="B96" i="1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C91" i="14"/>
  <c r="B91" i="14"/>
  <c r="C90" i="14"/>
  <c r="B90" i="14"/>
  <c r="C89" i="14"/>
  <c r="B89" i="14"/>
  <c r="C88" i="14"/>
  <c r="B88" i="14"/>
  <c r="C84" i="14"/>
  <c r="B84" i="14"/>
  <c r="C83" i="14"/>
  <c r="B83" i="14"/>
  <c r="C82" i="14"/>
  <c r="B82" i="14"/>
  <c r="C81" i="14"/>
  <c r="B81" i="14"/>
  <c r="C77" i="14"/>
  <c r="B77" i="14"/>
  <c r="C76" i="14"/>
  <c r="B76" i="14"/>
  <c r="C75" i="14"/>
  <c r="B75" i="14"/>
  <c r="C74" i="14"/>
  <c r="B74" i="14"/>
  <c r="C70" i="14"/>
  <c r="B70" i="14"/>
  <c r="C69" i="14"/>
  <c r="B69" i="14"/>
  <c r="C68" i="14"/>
  <c r="B68" i="14"/>
  <c r="C67" i="14"/>
  <c r="B67" i="14"/>
  <c r="C63" i="14"/>
  <c r="B63" i="14"/>
  <c r="C62" i="14"/>
  <c r="B62" i="14"/>
  <c r="C61" i="14"/>
  <c r="B61" i="14"/>
  <c r="C60" i="14"/>
  <c r="B60" i="14"/>
  <c r="C56" i="14"/>
  <c r="B56" i="14"/>
  <c r="C55" i="14"/>
  <c r="B55" i="14"/>
  <c r="C54" i="14"/>
  <c r="B54" i="14"/>
  <c r="C53" i="14"/>
  <c r="B53" i="14"/>
  <c r="C49" i="14"/>
  <c r="B49" i="14"/>
  <c r="C48" i="14"/>
  <c r="B48" i="14"/>
  <c r="C47" i="14"/>
  <c r="B47" i="14"/>
  <c r="C46" i="14"/>
  <c r="B46" i="14"/>
  <c r="C42" i="14"/>
  <c r="B42" i="14"/>
  <c r="C41" i="14"/>
  <c r="B41" i="14"/>
  <c r="C40" i="14"/>
  <c r="B40" i="14"/>
  <c r="C39" i="14"/>
  <c r="B39" i="14"/>
  <c r="C33" i="14"/>
  <c r="B33" i="14"/>
  <c r="C32" i="14"/>
  <c r="B32" i="14"/>
  <c r="C31" i="14"/>
  <c r="B31" i="14"/>
  <c r="C30" i="14"/>
  <c r="B30" i="14"/>
  <c r="B23" i="14"/>
  <c r="C23" i="14"/>
  <c r="B24" i="14"/>
  <c r="C24" i="14"/>
  <c r="B25" i="14"/>
  <c r="C25" i="14"/>
  <c r="B26" i="14"/>
  <c r="C26" i="14"/>
  <c r="C22" i="14"/>
  <c r="B22" i="14"/>
  <c r="J10" i="2"/>
  <c r="J11" i="2"/>
  <c r="J12" i="2"/>
  <c r="J13" i="2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22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B58" i="13"/>
  <c r="C58" i="13"/>
  <c r="C57" i="13"/>
  <c r="B57" i="13"/>
  <c r="C56" i="13"/>
  <c r="B56" i="13"/>
  <c r="C55" i="13"/>
  <c r="B55" i="13"/>
  <c r="C54" i="13"/>
  <c r="B54" i="13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B46" i="13"/>
  <c r="C46" i="13"/>
  <c r="C45" i="13"/>
  <c r="B45" i="13"/>
  <c r="C44" i="13"/>
  <c r="B44" i="13"/>
  <c r="C43" i="13"/>
  <c r="B43" i="13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B36" i="13"/>
  <c r="C36" i="13"/>
  <c r="C35" i="13"/>
  <c r="B35" i="13"/>
  <c r="C34" i="13"/>
  <c r="B34" i="13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B19" i="13"/>
  <c r="C19" i="13"/>
  <c r="B20" i="13"/>
  <c r="C20" i="13"/>
  <c r="B21" i="13"/>
  <c r="C21" i="13"/>
  <c r="B22" i="13"/>
  <c r="C22" i="13"/>
  <c r="B23" i="13"/>
  <c r="C23" i="13"/>
  <c r="B24" i="13"/>
  <c r="C24" i="13"/>
  <c r="B25" i="13"/>
  <c r="C25" i="13"/>
  <c r="B26" i="13"/>
  <c r="C26" i="13"/>
  <c r="B27" i="13"/>
  <c r="C27" i="13"/>
  <c r="C18" i="13"/>
  <c r="B18" i="13"/>
  <c r="F4" i="12"/>
  <c r="L8" i="1" s="1"/>
  <c r="D3" i="9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22" i="1"/>
  <c r="N22" i="2"/>
  <c r="N23" i="2"/>
  <c r="N24" i="2"/>
  <c r="N25" i="2"/>
  <c r="N26" i="2"/>
  <c r="N27" i="2"/>
  <c r="N28" i="2"/>
  <c r="N29" i="2"/>
  <c r="N30" i="2"/>
  <c r="N31" i="2"/>
  <c r="BG24" i="2"/>
  <c r="BG23" i="2"/>
  <c r="BG22" i="2"/>
  <c r="BG21" i="2"/>
  <c r="BC24" i="2"/>
  <c r="BC23" i="2"/>
  <c r="BC22" i="2"/>
  <c r="BC21" i="2"/>
  <c r="AY24" i="2"/>
  <c r="AY23" i="2"/>
  <c r="AY22" i="2"/>
  <c r="AY21" i="2"/>
  <c r="AU24" i="2"/>
  <c r="AU23" i="2"/>
  <c r="AU22" i="2"/>
  <c r="AU21" i="2"/>
  <c r="AQ24" i="2"/>
  <c r="AQ23" i="2"/>
  <c r="AQ22" i="2"/>
  <c r="AQ21" i="2"/>
  <c r="AM24" i="2"/>
  <c r="AM23" i="2"/>
  <c r="AM22" i="2"/>
  <c r="AM21" i="2"/>
  <c r="BK11" i="2"/>
  <c r="BK12" i="2"/>
  <c r="BK13" i="2"/>
  <c r="BK10" i="2"/>
  <c r="BO11" i="2"/>
  <c r="BO12" i="2"/>
  <c r="BO13" i="2"/>
  <c r="BO10" i="2"/>
  <c r="BS13" i="2"/>
  <c r="BS12" i="2"/>
  <c r="BS11" i="2"/>
  <c r="BS10" i="2"/>
  <c r="BG11" i="2"/>
  <c r="BG12" i="2"/>
  <c r="BG13" i="2"/>
  <c r="BG10" i="2"/>
  <c r="BC10" i="2"/>
  <c r="BC13" i="2"/>
  <c r="BC12" i="2"/>
  <c r="BC11" i="2"/>
  <c r="AY13" i="2"/>
  <c r="AY12" i="2"/>
  <c r="AY11" i="2"/>
  <c r="AY10" i="2"/>
  <c r="AU13" i="2"/>
  <c r="AU12" i="2"/>
  <c r="AU11" i="2"/>
  <c r="AU10" i="2"/>
  <c r="AQ13" i="2"/>
  <c r="AQ12" i="2"/>
  <c r="AQ11" i="2"/>
  <c r="AQ10" i="2"/>
  <c r="AM13" i="2"/>
  <c r="AM12" i="2"/>
  <c r="AM11" i="2"/>
  <c r="AM10" i="2"/>
  <c r="AI13" i="2"/>
  <c r="AI12" i="2"/>
  <c r="AI11" i="2"/>
  <c r="AI10" i="2"/>
  <c r="AE11" i="2"/>
  <c r="AE12" i="2"/>
  <c r="AE13" i="2"/>
  <c r="AE10" i="2"/>
  <c r="C30" i="8"/>
  <c r="H26" i="2"/>
  <c r="H23" i="2"/>
  <c r="H24" i="2"/>
  <c r="H25" i="2"/>
  <c r="H22" i="2"/>
  <c r="D33" i="5" l="1"/>
  <c r="J4" i="6"/>
  <c r="B11" i="4"/>
  <c r="K3" i="6"/>
  <c r="C21" i="1"/>
  <c r="D27" i="5"/>
  <c r="L6" i="6"/>
  <c r="M11" i="4"/>
  <c r="Q3" i="6"/>
  <c r="D6" i="6"/>
  <c r="V4" i="6"/>
  <c r="C10" i="5"/>
  <c r="D33" i="7"/>
  <c r="X14" i="4"/>
  <c r="J22" i="6"/>
  <c r="N22" i="6"/>
  <c r="P21" i="6"/>
  <c r="T22" i="6"/>
  <c r="V21" i="6"/>
  <c r="F6" i="6"/>
  <c r="X6" i="6"/>
  <c r="E3" i="6"/>
  <c r="D25" i="7"/>
  <c r="D32" i="5"/>
  <c r="D14" i="5"/>
  <c r="F21" i="6"/>
  <c r="D11" i="6"/>
  <c r="D5" i="6"/>
  <c r="F7" i="6"/>
  <c r="J5" i="6"/>
  <c r="L7" i="6"/>
  <c r="P5" i="6"/>
  <c r="R7" i="6"/>
  <c r="V5" i="6"/>
  <c r="X7" i="6"/>
  <c r="C11" i="4"/>
  <c r="O11" i="4"/>
  <c r="W3" i="4"/>
  <c r="I3" i="4"/>
  <c r="A20" i="6"/>
  <c r="G20" i="6"/>
  <c r="M20" i="6"/>
  <c r="S20" i="6"/>
  <c r="Y20" i="6"/>
  <c r="B13" i="7"/>
  <c r="B24" i="7"/>
  <c r="D34" i="7"/>
  <c r="D26" i="7"/>
  <c r="J21" i="6"/>
  <c r="R21" i="6"/>
  <c r="X22" i="6"/>
  <c r="D10" i="6"/>
  <c r="H4" i="6"/>
  <c r="N4" i="6"/>
  <c r="V6" i="6"/>
  <c r="E11" i="4"/>
  <c r="S3" i="4"/>
  <c r="G3" i="6"/>
  <c r="Y3" i="6"/>
  <c r="B23" i="7"/>
  <c r="D27" i="7"/>
  <c r="L4" i="4"/>
  <c r="B35" i="5"/>
  <c r="D26" i="5"/>
  <c r="E8" i="1"/>
  <c r="D9" i="6"/>
  <c r="H5" i="6"/>
  <c r="J7" i="6"/>
  <c r="N5" i="6"/>
  <c r="P7" i="6"/>
  <c r="T5" i="6"/>
  <c r="V7" i="6"/>
  <c r="Z5" i="6"/>
  <c r="G11" i="4"/>
  <c r="S11" i="4"/>
  <c r="Q3" i="4"/>
  <c r="E3" i="4"/>
  <c r="C20" i="6"/>
  <c r="I20" i="6"/>
  <c r="O20" i="6"/>
  <c r="U20" i="6"/>
  <c r="B11" i="7"/>
  <c r="B21" i="7"/>
  <c r="B22" i="7"/>
  <c r="D22" i="7"/>
  <c r="D11" i="7"/>
  <c r="D14" i="7"/>
  <c r="H21" i="6"/>
  <c r="L21" i="6"/>
  <c r="V22" i="6"/>
  <c r="Z22" i="6"/>
  <c r="D21" i="6"/>
  <c r="J6" i="6"/>
  <c r="P6" i="6"/>
  <c r="T4" i="6"/>
  <c r="Z4" i="6"/>
  <c r="Q11" i="4"/>
  <c r="G3" i="4"/>
  <c r="B20" i="6"/>
  <c r="M3" i="6"/>
  <c r="S3" i="6"/>
  <c r="B12" i="7"/>
  <c r="D21" i="7"/>
  <c r="D13" i="7"/>
  <c r="C9" i="1"/>
  <c r="D4" i="4"/>
  <c r="N7" i="4"/>
  <c r="M22" i="1"/>
  <c r="B21" i="5"/>
  <c r="D21" i="5"/>
  <c r="G8" i="1"/>
  <c r="H22" i="6"/>
  <c r="L22" i="6"/>
  <c r="N21" i="6"/>
  <c r="P22" i="6"/>
  <c r="R22" i="6"/>
  <c r="T21" i="6"/>
  <c r="X21" i="6"/>
  <c r="Z21" i="6"/>
  <c r="D4" i="6"/>
  <c r="D8" i="6"/>
  <c r="F4" i="6"/>
  <c r="H6" i="6"/>
  <c r="L4" i="6"/>
  <c r="N6" i="6"/>
  <c r="R4" i="6"/>
  <c r="T6" i="6"/>
  <c r="X4" i="6"/>
  <c r="Z6" i="6"/>
  <c r="I11" i="4"/>
  <c r="U11" i="4"/>
  <c r="O3" i="4"/>
  <c r="C3" i="4"/>
  <c r="C3" i="6"/>
  <c r="I3" i="6"/>
  <c r="O3" i="6"/>
  <c r="U3" i="6"/>
  <c r="B16" i="7"/>
  <c r="B27" i="7"/>
  <c r="B33" i="7"/>
  <c r="D23" i="7"/>
  <c r="D12" i="7"/>
  <c r="D15" i="7"/>
  <c r="B17" i="5"/>
  <c r="D20" i="5"/>
  <c r="F22" i="6"/>
  <c r="D13" i="6"/>
  <c r="D7" i="6"/>
  <c r="D22" i="6"/>
  <c r="F5" i="6"/>
  <c r="H7" i="6"/>
  <c r="L5" i="6"/>
  <c r="N7" i="6"/>
  <c r="R5" i="6"/>
  <c r="T7" i="6"/>
  <c r="X5" i="6"/>
  <c r="Z7" i="6"/>
  <c r="K11" i="4"/>
  <c r="W11" i="4"/>
  <c r="M3" i="4"/>
  <c r="B10" i="5"/>
  <c r="E20" i="6"/>
  <c r="K20" i="6"/>
  <c r="Q20" i="6"/>
  <c r="W20" i="6"/>
  <c r="B15" i="7"/>
  <c r="B26" i="7"/>
  <c r="B34" i="7"/>
  <c r="D24" i="7"/>
  <c r="D16" i="7"/>
  <c r="AL12" i="4"/>
  <c r="AJ12" i="4"/>
  <c r="B27" i="5"/>
  <c r="D35" i="5"/>
  <c r="D29" i="5"/>
  <c r="D23" i="5"/>
  <c r="D17" i="5"/>
  <c r="M23" i="1"/>
  <c r="F4" i="4"/>
  <c r="T5" i="4"/>
  <c r="B23" i="5"/>
  <c r="D34" i="5"/>
  <c r="D28" i="5"/>
  <c r="D22" i="5"/>
  <c r="D16" i="5"/>
  <c r="C8" i="1"/>
  <c r="D12" i="4"/>
  <c r="B33" i="5"/>
  <c r="B15" i="5"/>
  <c r="D31" i="5"/>
  <c r="D25" i="5"/>
  <c r="D19" i="5"/>
  <c r="D13" i="5"/>
  <c r="J8" i="1"/>
  <c r="L12" i="4"/>
  <c r="H7" i="4"/>
  <c r="J14" i="4"/>
  <c r="P6" i="4"/>
  <c r="R12" i="4"/>
  <c r="T12" i="4"/>
  <c r="B29" i="5"/>
  <c r="D11" i="5"/>
  <c r="D30" i="5"/>
  <c r="D24" i="5"/>
  <c r="D18" i="5"/>
  <c r="D12" i="5"/>
  <c r="T13" i="4"/>
  <c r="R7" i="4"/>
  <c r="E9" i="1"/>
  <c r="H6" i="4"/>
  <c r="J13" i="4"/>
  <c r="L5" i="4"/>
  <c r="P5" i="4"/>
  <c r="T4" i="4"/>
  <c r="B34" i="5"/>
  <c r="B28" i="5"/>
  <c r="B22" i="5"/>
  <c r="B16" i="5"/>
  <c r="M10" i="1"/>
  <c r="F12" i="4"/>
  <c r="H14" i="4"/>
  <c r="T6" i="4"/>
  <c r="V14" i="4"/>
  <c r="X13" i="4"/>
  <c r="B32" i="5"/>
  <c r="B26" i="5"/>
  <c r="B20" i="5"/>
  <c r="B14" i="5"/>
  <c r="R4" i="4"/>
  <c r="T7" i="4"/>
  <c r="V13" i="4"/>
  <c r="X12" i="4"/>
  <c r="H12" i="4"/>
  <c r="B31" i="5"/>
  <c r="B25" i="5"/>
  <c r="B19" i="5"/>
  <c r="B13" i="5"/>
  <c r="E21" i="1"/>
  <c r="F14" i="4"/>
  <c r="N6" i="4"/>
  <c r="R5" i="4"/>
  <c r="V12" i="4"/>
  <c r="T14" i="4"/>
  <c r="B11" i="5"/>
  <c r="B30" i="5"/>
  <c r="B24" i="5"/>
  <c r="B18" i="5"/>
  <c r="B12" i="5"/>
  <c r="A21" i="1"/>
  <c r="B13" i="4" s="1"/>
  <c r="J21" i="1"/>
  <c r="L9" i="1"/>
  <c r="D7" i="4"/>
  <c r="F7" i="4"/>
  <c r="H4" i="4"/>
  <c r="J6" i="4"/>
  <c r="L14" i="4"/>
  <c r="N12" i="4"/>
  <c r="N4" i="4"/>
  <c r="P14" i="4"/>
  <c r="R14" i="4"/>
  <c r="D10" i="1"/>
  <c r="M24" i="1"/>
  <c r="B21" i="1"/>
  <c r="L21" i="1"/>
  <c r="D8" i="4"/>
  <c r="F13" i="4"/>
  <c r="H13" i="4"/>
  <c r="H5" i="4"/>
  <c r="J7" i="4"/>
  <c r="L13" i="4"/>
  <c r="N5" i="4"/>
  <c r="P4" i="4"/>
  <c r="R13" i="4"/>
  <c r="M11" i="1"/>
  <c r="G21" i="1"/>
  <c r="G9" i="1"/>
  <c r="D14" i="4"/>
  <c r="D5" i="4"/>
  <c r="F5" i="4"/>
  <c r="J12" i="4"/>
  <c r="J4" i="4"/>
  <c r="L6" i="4"/>
  <c r="N14" i="4"/>
  <c r="P12" i="4"/>
  <c r="P7" i="4"/>
  <c r="R6" i="4"/>
  <c r="C2" i="1"/>
  <c r="I21" i="1"/>
  <c r="J9" i="1"/>
  <c r="D13" i="4"/>
  <c r="D6" i="4"/>
  <c r="F6" i="4"/>
  <c r="J5" i="4"/>
  <c r="L7" i="4"/>
  <c r="N13" i="4"/>
  <c r="P13" i="4"/>
  <c r="F12" i="1"/>
  <c r="K14" i="1"/>
  <c r="D14" i="1"/>
  <c r="F10" i="1"/>
  <c r="D22" i="1"/>
  <c r="H10" i="1"/>
  <c r="K22" i="1"/>
  <c r="K10" i="1"/>
  <c r="D17" i="1"/>
  <c r="H11" i="1"/>
  <c r="H22" i="1"/>
  <c r="H13" i="1"/>
  <c r="K24" i="1"/>
  <c r="K11" i="1"/>
  <c r="D19" i="1"/>
  <c r="D16" i="1"/>
  <c r="D23" i="1"/>
  <c r="D11" i="1"/>
  <c r="F11" i="1"/>
  <c r="H24" i="1"/>
  <c r="K23" i="1"/>
  <c r="K12" i="1"/>
  <c r="H12" i="1"/>
  <c r="K13" i="1"/>
  <c r="D18" i="1"/>
  <c r="D15" i="1"/>
  <c r="D12" i="1"/>
  <c r="F23" i="1"/>
  <c r="D13" i="1"/>
  <c r="D24" i="1"/>
  <c r="F24" i="1"/>
  <c r="F22" i="1"/>
  <c r="H23" i="1"/>
  <c r="AD26" i="2"/>
  <c r="AD25" i="2"/>
  <c r="AD24" i="2"/>
  <c r="AD23" i="2"/>
  <c r="AD22" i="2"/>
  <c r="Y23" i="2"/>
  <c r="Y24" i="2"/>
  <c r="Y25" i="2"/>
  <c r="Y22" i="2"/>
  <c r="T23" i="2"/>
  <c r="T24" i="2"/>
  <c r="T22" i="2"/>
  <c r="Y13" i="2"/>
  <c r="Y12" i="2"/>
  <c r="Y11" i="2"/>
  <c r="Y10" i="2"/>
  <c r="V13" i="2"/>
  <c r="V12" i="2"/>
  <c r="V11" i="2"/>
  <c r="V10" i="2"/>
  <c r="S13" i="2"/>
  <c r="S12" i="2"/>
  <c r="S11" i="2"/>
  <c r="S10" i="2"/>
  <c r="P13" i="2"/>
  <c r="P12" i="2"/>
  <c r="P11" i="2"/>
  <c r="P10" i="2"/>
  <c r="M13" i="2"/>
  <c r="M12" i="2"/>
  <c r="M11" i="2"/>
  <c r="M10" i="2"/>
  <c r="J3" i="2"/>
  <c r="J4" i="2"/>
  <c r="J5" i="2"/>
  <c r="J6" i="2"/>
  <c r="J2" i="2"/>
  <c r="B101" i="4"/>
  <c r="B65" i="4" l="1"/>
  <c r="B47" i="4"/>
  <c r="B12" i="4"/>
  <c r="B48" i="4"/>
  <c r="B84" i="4"/>
  <c r="B30" i="4"/>
  <c r="B29" i="4"/>
  <c r="B83" i="4"/>
  <c r="B66" i="4"/>
  <c r="B96" i="4"/>
  <c r="B78" i="4"/>
  <c r="B42" i="4"/>
  <c r="B77" i="4"/>
  <c r="B23" i="4"/>
  <c r="B36" i="4"/>
  <c r="B60" i="4"/>
  <c r="B24" i="4"/>
  <c r="B95" i="4"/>
  <c r="B59" i="4"/>
  <c r="B41" i="4"/>
  <c r="B90" i="4"/>
  <c r="B72" i="4"/>
  <c r="B54" i="4"/>
  <c r="B18" i="4"/>
  <c r="B89" i="4"/>
  <c r="B71" i="4"/>
  <c r="B53" i="4"/>
  <c r="B35" i="4"/>
  <c r="B17" i="4"/>
  <c r="B94" i="4"/>
  <c r="B82" i="4"/>
  <c r="B70" i="4"/>
  <c r="B46" i="4"/>
  <c r="B34" i="4"/>
  <c r="B16" i="4"/>
  <c r="B99" i="4"/>
  <c r="B93" i="4"/>
  <c r="B87" i="4"/>
  <c r="B81" i="4"/>
  <c r="B75" i="4"/>
  <c r="B69" i="4"/>
  <c r="B63" i="4"/>
  <c r="B57" i="4"/>
  <c r="B51" i="4"/>
  <c r="B45" i="4"/>
  <c r="B39" i="4"/>
  <c r="B33" i="4"/>
  <c r="B27" i="4"/>
  <c r="B21" i="4"/>
  <c r="B15" i="4"/>
  <c r="B100" i="4"/>
  <c r="B88" i="4"/>
  <c r="B76" i="4"/>
  <c r="B64" i="4"/>
  <c r="B52" i="4"/>
  <c r="B40" i="4"/>
  <c r="B28" i="4"/>
  <c r="B22" i="4"/>
  <c r="B98" i="4"/>
  <c r="B92" i="4"/>
  <c r="B86" i="4"/>
  <c r="B74" i="4"/>
  <c r="B62" i="4"/>
  <c r="B56" i="4"/>
  <c r="B50" i="4"/>
  <c r="B44" i="4"/>
  <c r="B38" i="4"/>
  <c r="B32" i="4"/>
  <c r="B26" i="4"/>
  <c r="B20" i="4"/>
  <c r="B14" i="4"/>
  <c r="B58" i="4"/>
  <c r="B80" i="4"/>
  <c r="B68" i="4"/>
  <c r="B97" i="4"/>
  <c r="B91" i="4"/>
  <c r="B85" i="4"/>
  <c r="B79" i="4"/>
  <c r="B73" i="4"/>
  <c r="B67" i="4"/>
  <c r="B61" i="4"/>
  <c r="B55" i="4"/>
  <c r="B49" i="4"/>
  <c r="B43" i="4"/>
  <c r="B37" i="4"/>
  <c r="B31" i="4"/>
  <c r="B25" i="4"/>
  <c r="B19" i="4"/>
</calcChain>
</file>

<file path=xl/sharedStrings.xml><?xml version="1.0" encoding="utf-8"?>
<sst xmlns="http://schemas.openxmlformats.org/spreadsheetml/2006/main" count="1773" uniqueCount="1139">
  <si>
    <t>Best friend</t>
  </si>
  <si>
    <t>Family</t>
  </si>
  <si>
    <t>Mind opener</t>
  </si>
  <si>
    <t>Primary School</t>
  </si>
  <si>
    <t>Cheerleader</t>
  </si>
  <si>
    <t>Secondary School</t>
  </si>
  <si>
    <t>Neighbour</t>
  </si>
  <si>
    <t>University</t>
  </si>
  <si>
    <t>Discussant</t>
  </si>
  <si>
    <t>Tertiary education</t>
  </si>
  <si>
    <t>Coach</t>
  </si>
  <si>
    <t>General social</t>
  </si>
  <si>
    <t>Mentor</t>
  </si>
  <si>
    <t>Early work life</t>
  </si>
  <si>
    <t>Rust friend</t>
  </si>
  <si>
    <t>later work life</t>
  </si>
  <si>
    <t>Young sister/brother</t>
  </si>
  <si>
    <t>Local surrounding</t>
  </si>
  <si>
    <t>Best friends partner</t>
  </si>
  <si>
    <t>Partner in Crime</t>
  </si>
  <si>
    <t>Mom</t>
  </si>
  <si>
    <t>Connector</t>
  </si>
  <si>
    <t>Saint &amp; Idol</t>
  </si>
  <si>
    <t>Single friend</t>
  </si>
  <si>
    <t>Clown</t>
  </si>
  <si>
    <t>Dad</t>
  </si>
  <si>
    <t>Daredevil / Bad influence</t>
  </si>
  <si>
    <t>Work Pal</t>
  </si>
  <si>
    <t>Running/Sports partner</t>
  </si>
  <si>
    <t>Companion</t>
  </si>
  <si>
    <t>Data extract for anonymous submission</t>
  </si>
  <si>
    <t>PersonID</t>
  </si>
  <si>
    <t>Name</t>
  </si>
  <si>
    <t>Role_tag</t>
  </si>
  <si>
    <t>Circle</t>
  </si>
  <si>
    <t>Distance</t>
  </si>
  <si>
    <t>Last_Contact_Date</t>
  </si>
  <si>
    <t>Cadence</t>
  </si>
  <si>
    <t>Reciprocity</t>
  </si>
  <si>
    <t>Focus</t>
  </si>
  <si>
    <t>Schedule</t>
  </si>
  <si>
    <t>Engage</t>
  </si>
  <si>
    <t>Attune</t>
  </si>
  <si>
    <t>Treasure</t>
  </si>
  <si>
    <t>Growth</t>
  </si>
  <si>
    <t>Label</t>
  </si>
  <si>
    <t>They’re chasing; I’m easing out.</t>
  </si>
  <si>
    <t xml:space="preserve"> I’m chasing; they’re cooling.</t>
  </si>
  <si>
    <t xml:space="preserve"> I’m carrying momentum.</t>
  </si>
  <si>
    <t>Feels even.</t>
  </si>
  <si>
    <t>They’re carrying momentum.</t>
  </si>
  <si>
    <t xml:space="preserve">Time/Logistics </t>
  </si>
  <si>
    <t>Emotional Openness</t>
  </si>
  <si>
    <t>Priority Drift</t>
  </si>
  <si>
    <t>Role Boundaries</t>
  </si>
  <si>
    <t>Season Constraint</t>
  </si>
  <si>
    <t>Reasons</t>
  </si>
  <si>
    <t>PlaceName</t>
  </si>
  <si>
    <t>Fit</t>
  </si>
  <si>
    <t>OpenDoor</t>
  </si>
  <si>
    <t>EncounterEngine</t>
  </si>
  <si>
    <t>OwnershipPath</t>
  </si>
  <si>
    <t>FairPlaceMixing</t>
  </si>
  <si>
    <t>ThreeVisit</t>
  </si>
  <si>
    <t>Join</t>
  </si>
  <si>
    <t>TimePart</t>
  </si>
  <si>
    <t>Active</t>
  </si>
  <si>
    <t>ActiveRank</t>
  </si>
  <si>
    <t>Philipp</t>
  </si>
  <si>
    <t>Anna</t>
  </si>
  <si>
    <t>P001</t>
  </si>
  <si>
    <t>P002</t>
  </si>
  <si>
    <t>P003</t>
  </si>
  <si>
    <t>P004</t>
  </si>
  <si>
    <t>P005</t>
  </si>
  <si>
    <t>P006</t>
  </si>
  <si>
    <t>P007</t>
  </si>
  <si>
    <t>P008</t>
  </si>
  <si>
    <t>P009</t>
  </si>
  <si>
    <t>P010</t>
  </si>
  <si>
    <t>P011</t>
  </si>
  <si>
    <t>P012</t>
  </si>
  <si>
    <t>P013</t>
  </si>
  <si>
    <t>P014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</si>
  <si>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</si>
  <si>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</si>
  <si>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</si>
  <si>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</si>
  <si>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</si>
  <si>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</si>
  <si>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</si>
  <si>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</si>
  <si>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</si>
  <si>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P024</t>
  </si>
  <si>
    <t>P025</t>
  </si>
  <si>
    <t>P026</t>
  </si>
  <si>
    <t>P027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</si>
  <si>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</si>
  <si>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</si>
  <si>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</si>
  <si>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</si>
  <si>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</si>
  <si>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</si>
  <si>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</si>
  <si>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</si>
  <si>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</si>
  <si>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P037</t>
  </si>
  <si>
    <t>P038</t>
  </si>
  <si>
    <t>P039</t>
  </si>
  <si>
    <t>P040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</si>
  <si>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</si>
  <si>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</si>
  <si>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</si>
  <si>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</si>
  <si>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</si>
  <si>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</si>
  <si>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</si>
  <si>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</si>
  <si>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</si>
  <si>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</si>
  <si>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</si>
  <si>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</si>
  <si>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</si>
  <si>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</si>
  <si>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</si>
  <si>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</si>
  <si>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</si>
  <si>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</si>
  <si>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</si>
  <si>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</si>
  <si>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</si>
  <si>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</si>
  <si>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</si>
  <si>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</si>
  <si>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</si>
  <si>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</si>
  <si>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</si>
  <si>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</si>
  <si>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</si>
  <si>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P070</t>
  </si>
  <si>
    <t>P071</t>
  </si>
  <si>
    <t>P072</t>
  </si>
  <si>
    <t>P073</t>
  </si>
  <si>
    <t>P074</t>
  </si>
  <si>
    <t>P075</t>
  </si>
  <si>
    <t>P076</t>
  </si>
  <si>
    <t>P077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</si>
  <si>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</si>
  <si>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</si>
  <si>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</si>
  <si>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</si>
  <si>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</si>
  <si>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</si>
  <si>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</si>
  <si>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</si>
  <si>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</si>
  <si>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</si>
  <si>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</si>
  <si>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</si>
  <si>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</si>
  <si>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Concatenated</t>
  </si>
  <si>
    <t>Reciprocity_Num</t>
  </si>
  <si>
    <t>Focus_Num</t>
  </si>
  <si>
    <t>Treasure_Num</t>
  </si>
  <si>
    <t>Plans often slip; priority given only when convenient.</t>
  </si>
  <si>
    <t>Shows up when asked but cancels/drifts; rebooks inconsistently.</t>
  </si>
  <si>
    <t>Keeps most promises; when it costs, we still make room; rebooks promptly.</t>
  </si>
  <si>
    <t>A standing ritual/slot exists and is kept under cost; “has my back” is visible.</t>
  </si>
  <si>
    <t>Hard to arrange; slow replies; cancellations not rebooked.</t>
  </si>
  <si>
    <t>Moderate friction; meetings eventually happen after reminders.</t>
  </si>
  <si>
    <t>Low friction; responsive; cancellations rebooked quickly.</t>
  </si>
  <si>
    <t>Proactive coordination; multiple workable modes (walk/voice/async) make meet-ups easy.</t>
  </si>
  <si>
    <t>Flat/draining; stilted; little “dirt time” or good talk.</t>
  </si>
  <si>
    <t>Mixed; one thread lands, others stall.</t>
  </si>
  <si>
    <t>Usually companionable/fun/flow; good conversation or co-doing feels natural.</t>
  </si>
  <si>
    <t>Consistently vital; we reliably have golden talk or energising co-doing.</t>
  </si>
  <si>
    <t>Often missed/monologued; advice before listening; safety uncertain.</t>
  </si>
  <si>
    <t>Effort shows but patchy; sometimes off-key or minimizing.</t>
  </si>
  <si>
    <t>Feels accurately seen; active-constructive replies; vulnerability comfortable.</t>
  </si>
  <si>
    <t>Deeply responsive; remembers nuances; follows up thoughtfully; confidentiality rock-solid.</t>
  </si>
  <si>
    <t>Thin story; few memorable episodes; no fresh memory in 2–3 months.</t>
  </si>
  <si>
    <t>Some shared chapters or one fresh memory recently.</t>
  </si>
  <si>
    <t>Rich story and a fresh chapter in the last 6–8 weeks.</t>
  </si>
  <si>
    <t>Rich story and multiple fresh chapters lately; small rituals/traditions alive.</t>
  </si>
  <si>
    <t>No discernible change attributable to this tie (recently or in long arc).</t>
  </si>
  <si>
    <t>Clear nudge in one facet (e.g., tried a habit, sharpened one decision); give one example.</t>
  </si>
  <si>
    <t>Sustained influence in one facet or lighter changes across two facets; give examples.</t>
  </si>
  <si>
    <t>Recurrent, attributable change across ≥2 facets this season or a deep long-arc imprint (identity/standards/work); give one example per facet.</t>
  </si>
  <si>
    <t>Code</t>
  </si>
  <si>
    <t>Definition (short)</t>
  </si>
  <si>
    <t>RT1</t>
  </si>
  <si>
    <t>Parent, sibling, child, extended family</t>
  </si>
  <si>
    <t>RT2</t>
  </si>
  <si>
    <t>Partner–Spouse</t>
  </si>
  <si>
    <t>Romantic partner, spouse</t>
  </si>
  <si>
    <t>RT3</t>
  </si>
  <si>
    <t>Work–Colleague</t>
  </si>
  <si>
    <t>Coworker, collaborator</t>
  </si>
  <si>
    <t>RT4</t>
  </si>
  <si>
    <t>Work–Mentor–Mentee</t>
  </si>
  <si>
    <t>Supervises, mentors, or is mentored</t>
  </si>
  <si>
    <t>RT5</t>
  </si>
  <si>
    <t>Faith–Spiritual</t>
  </si>
  <si>
    <t>Same congregation / study / practice</t>
  </si>
  <si>
    <t>RT6</t>
  </si>
  <si>
    <t>Hobby–Club–Sport</t>
  </si>
  <si>
    <t>Club, team, artistic circle</t>
  </si>
  <si>
    <t>RT7</t>
  </si>
  <si>
    <t>Neighbor–Local</t>
  </si>
  <si>
    <t>Same building, street, neighborhood</t>
  </si>
  <si>
    <t>RT8</t>
  </si>
  <si>
    <t>Volunteer–Service</t>
  </si>
  <si>
    <t>Charity, civic, activist group</t>
  </si>
  <si>
    <t>RT9</t>
  </si>
  <si>
    <t>Online–Only</t>
  </si>
  <si>
    <t>Primarily digital contact</t>
  </si>
  <si>
    <t>RTZ</t>
  </si>
  <si>
    <t>Other</t>
  </si>
  <si>
    <t>Doesn’t fit above</t>
  </si>
  <si>
    <t>FullRoletag</t>
  </si>
  <si>
    <t>Definition</t>
  </si>
  <si>
    <t>C1</t>
  </si>
  <si>
    <t>Inner</t>
  </si>
  <si>
    <t>Foundational; first-call people</t>
  </si>
  <si>
    <t>C2</t>
  </si>
  <si>
    <t>Close</t>
  </si>
  <si>
    <t>Regular, reliable, emotionally present</t>
  </si>
  <si>
    <t>C3</t>
  </si>
  <si>
    <t>Extended</t>
  </si>
  <si>
    <t>Friendly/valued, but less frequent contact</t>
  </si>
  <si>
    <t>D0</t>
  </si>
  <si>
    <t>Same household</t>
  </si>
  <si>
    <t>Lives with you</t>
  </si>
  <si>
    <t>D1</t>
  </si>
  <si>
    <t>Local city</t>
  </si>
  <si>
    <t>Same city / easy same-day meet</t>
  </si>
  <si>
    <t>D2</t>
  </si>
  <si>
    <t>Regional</t>
  </si>
  <si>
    <t>≤ 2 hours travel (drive/train)</t>
  </si>
  <si>
    <t>D3</t>
  </si>
  <si>
    <t>Far–Timezone</t>
  </si>
  <si>
    <t>Flight/overnight or significant time-zone gap</t>
  </si>
  <si>
    <t>Anchor (last 3 months as typical pattern)</t>
  </si>
  <si>
    <t>Rare</t>
  </si>
  <si>
    <t>No contact ≥ 6 months</t>
  </si>
  <si>
    <t>Occasional</t>
  </si>
  <si>
    <t>About quarterly</t>
  </si>
  <si>
    <t>Monthly</t>
  </si>
  <si>
    <t>About monthly</t>
  </si>
  <si>
    <t>Weekly</t>
  </si>
  <si>
    <t>About weekly</t>
  </si>
  <si>
    <t>Most days</t>
  </si>
  <si>
    <t>Several times per week / most days</t>
  </si>
  <si>
    <t>Yes</t>
  </si>
  <si>
    <t>X is peaceful and patient with people</t>
  </si>
  <si>
    <t>X sometimes is just there for me</t>
  </si>
  <si>
    <t>X is loyal to me and our friendship</t>
  </si>
  <si>
    <t>X both encourages and challenges me to achieve my potential</t>
  </si>
  <si>
    <t xml:space="preserve">X is hospitable and loves to invite me over </t>
  </si>
  <si>
    <t>X tries to help me however she/he can</t>
  </si>
  <si>
    <t>X is intelligent and curious of a lot of things</t>
  </si>
  <si>
    <t>X and I share interests and hobbies</t>
  </si>
  <si>
    <t>X makes our friendship a priority in his life</t>
  </si>
  <si>
    <t>X and I are equal to each other, differences in status and rank are irrelevant to us</t>
  </si>
  <si>
    <t>X is very considerate of other people</t>
  </si>
  <si>
    <t>X is fun and has a great humour</t>
  </si>
  <si>
    <t>X understands me on a deep level</t>
  </si>
  <si>
    <t>X provides me guidance in difficult situations / talks me through pros and cons</t>
  </si>
  <si>
    <t>X has lots of time</t>
  </si>
  <si>
    <t>X overall has a humble character</t>
  </si>
  <si>
    <t>X respects my privacy and independence</t>
  </si>
  <si>
    <t>X both gives and takes in our relationship</t>
  </si>
  <si>
    <t>X helps me practically in my life</t>
  </si>
  <si>
    <t>X supports me vocally and stands up for me when I am not there</t>
  </si>
  <si>
    <t>X is agreeable and easy to relate to</t>
  </si>
  <si>
    <t>X wishes me well / roots for me</t>
  </si>
  <si>
    <t>X is open and vulnerable with me</t>
  </si>
  <si>
    <t>X knows a lot of things and has a lot to say</t>
  </si>
  <si>
    <t>X and I have worked together on tasks, projects and interests</t>
  </si>
  <si>
    <t>X has a virtuous character</t>
  </si>
  <si>
    <t>X is a very positive person</t>
  </si>
  <si>
    <t>X is loving and affectionate with me</t>
  </si>
  <si>
    <t>I can trust X - X treats what I tell her/him in confidence</t>
  </si>
  <si>
    <t>X is well off - not worried about financial issues</t>
  </si>
  <si>
    <t>X and I have mutual beliefs and worldview</t>
  </si>
  <si>
    <t>X is proud of me and appreciates what I do</t>
  </si>
  <si>
    <t>I really enjoy the company of X</t>
  </si>
  <si>
    <t>I have changed in positive ways because of X</t>
  </si>
  <si>
    <t>X has lots of friends and a sizeable network</t>
  </si>
  <si>
    <t>X ist honest and authentic</t>
  </si>
  <si>
    <t>I can discover new interests, hobbies and topics through my interactions with X</t>
  </si>
  <si>
    <t>X and I have spent lots of time hanging out with each other</t>
  </si>
  <si>
    <t>X is generous with me</t>
  </si>
  <si>
    <t>X is healthy, fit and mobile</t>
  </si>
  <si>
    <t>X is reliable and consistent</t>
  </si>
  <si>
    <t>X and I share lots of common memories</t>
  </si>
  <si>
    <t>X and I have different beliefs and worldviews</t>
  </si>
  <si>
    <t>X is kind and warm with people</t>
  </si>
  <si>
    <t>X and I teach and/or learn from each other</t>
  </si>
  <si>
    <t>X is very accepting and tolerant of other people</t>
  </si>
  <si>
    <t>X is very energetic</t>
  </si>
  <si>
    <t>I can express myself with X, who listens very well</t>
  </si>
  <si>
    <t>X and I are part of a circle of friends which he/she actively maintains</t>
  </si>
  <si>
    <t>X lives nearby</t>
  </si>
  <si>
    <t>My ideal friend</t>
  </si>
  <si>
    <t>In my daily life, I interact with people I generally like</t>
  </si>
  <si>
    <t>I generally have enough available time to nurture my social contacts</t>
  </si>
  <si>
    <t>I miss the feeling and joy of socializing</t>
  </si>
  <si>
    <t>There are people I care for and help</t>
  </si>
  <si>
    <t>There are people who understand me and my feelings well</t>
  </si>
  <si>
    <t>My interests and ideas are not shared by others</t>
  </si>
  <si>
    <t>I hardly have anyone to support me with minor questions or daily activities</t>
  </si>
  <si>
    <t>I generally have enough energy to meet my family and friends</t>
  </si>
  <si>
    <t>There are people around me with whom I can create things, who challenge me in my passions</t>
  </si>
  <si>
    <t>I participate in local social life, in clubs, the community, or the neighborhood</t>
  </si>
  <si>
    <t>I am in a romantic relationship where I feel comfortable and seen</t>
  </si>
  <si>
    <t>I sometimes feel surrounded by strangers with whom I cannot connect</t>
  </si>
  <si>
    <t>There are people who challenge and support me in my personal development</t>
  </si>
  <si>
    <t>I feel isolated or ignored by my surroundings</t>
  </si>
  <si>
    <t>There are people who like me and show it, for example, through a hug or other gestures</t>
  </si>
  <si>
    <t>When push comes to shove, I know someone will support me</t>
  </si>
  <si>
    <t>I believe my life and activities have meaning</t>
  </si>
  <si>
    <t>Despite my need for human connection, it is also important to me that my independence and privacy are respected</t>
  </si>
  <si>
    <t>My social circle shares my values and cultural background</t>
  </si>
  <si>
    <t>Aff</t>
  </si>
  <si>
    <t>Par</t>
  </si>
  <si>
    <t>Lei</t>
  </si>
  <si>
    <t>Und</t>
  </si>
  <si>
    <t>Ide</t>
  </si>
  <si>
    <t>Pro</t>
  </si>
  <si>
    <t>Cre</t>
  </si>
  <si>
    <t>Cre,Pro</t>
  </si>
  <si>
    <t>Fre</t>
  </si>
  <si>
    <t>I experience a general sense of emptiness</t>
  </si>
  <si>
    <t>I miss having people around me</t>
  </si>
  <si>
    <t>I often feel rejected</t>
  </si>
  <si>
    <t>There are enough people I feel close to</t>
  </si>
  <si>
    <t>There are many people I can trust completely</t>
  </si>
  <si>
    <t>There are plenty of people I can rely on when I have problems</t>
  </si>
  <si>
    <t>Strongly disagree</t>
  </si>
  <si>
    <t>Disagree</t>
  </si>
  <si>
    <t>Neither agree nor disagree</t>
  </si>
  <si>
    <t>Agree</t>
  </si>
  <si>
    <t>Strongly Agree</t>
  </si>
  <si>
    <t>Disagree-Agree</t>
  </si>
  <si>
    <t>IGE</t>
  </si>
  <si>
    <t>Values</t>
  </si>
  <si>
    <t>Need</t>
  </si>
  <si>
    <t>Source</t>
  </si>
  <si>
    <t>Answer</t>
  </si>
  <si>
    <t>Question</t>
  </si>
  <si>
    <t>LocationID</t>
  </si>
  <si>
    <t>L001</t>
  </si>
  <si>
    <t>L002</t>
  </si>
  <si>
    <t>L003</t>
  </si>
  <si>
    <t>L004</t>
  </si>
  <si>
    <t>L005</t>
  </si>
  <si>
    <t>L006</t>
  </si>
  <si>
    <t>L007</t>
  </si>
  <si>
    <t>L008</t>
  </si>
  <si>
    <t>L009</t>
  </si>
  <si>
    <t>L010</t>
  </si>
  <si>
    <t>L011</t>
  </si>
  <si>
    <t>L012</t>
  </si>
  <si>
    <t>L013</t>
  </si>
  <si>
    <t>L014</t>
  </si>
  <si>
    <t>L015</t>
  </si>
  <si>
    <t>L016</t>
  </si>
  <si>
    <t>L017</t>
  </si>
  <si>
    <t>L018</t>
  </si>
  <si>
    <t>L019</t>
  </si>
  <si>
    <t>L020</t>
  </si>
  <si>
    <t>L021</t>
  </si>
  <si>
    <t>L022</t>
  </si>
  <si>
    <t>L023</t>
  </si>
  <si>
    <t>L024</t>
  </si>
  <si>
    <t>L025</t>
  </si>
  <si>
    <t>L026</t>
  </si>
  <si>
    <t>L027</t>
  </si>
  <si>
    <t>L028</t>
  </si>
  <si>
    <t>L029</t>
  </si>
  <si>
    <t>L030</t>
  </si>
  <si>
    <t>L031</t>
  </si>
  <si>
    <t>L032</t>
  </si>
  <si>
    <t>L033</t>
  </si>
  <si>
    <t>L034</t>
  </si>
  <si>
    <t>L035</t>
  </si>
  <si>
    <t>L036</t>
  </si>
  <si>
    <t>L037</t>
  </si>
  <si>
    <t>L038</t>
  </si>
  <si>
    <t>L039</t>
  </si>
  <si>
    <t>L040</t>
  </si>
  <si>
    <t>L041</t>
  </si>
  <si>
    <t>L042</t>
  </si>
  <si>
    <t>L043</t>
  </si>
  <si>
    <t>L044</t>
  </si>
  <si>
    <t>L045</t>
  </si>
  <si>
    <t>L046</t>
  </si>
  <si>
    <t>L047</t>
  </si>
  <si>
    <t>L048</t>
  </si>
  <si>
    <t>L049</t>
  </si>
  <si>
    <t>L050</t>
  </si>
  <si>
    <t>L051</t>
  </si>
  <si>
    <t>L052</t>
  </si>
  <si>
    <t>L053</t>
  </si>
  <si>
    <t>L054</t>
  </si>
  <si>
    <t>L055</t>
  </si>
  <si>
    <t>L056</t>
  </si>
  <si>
    <t>L057</t>
  </si>
  <si>
    <t>L058</t>
  </si>
  <si>
    <t>L059</t>
  </si>
  <si>
    <t>L060</t>
  </si>
  <si>
    <t>L061</t>
  </si>
  <si>
    <t>L062</t>
  </si>
  <si>
    <t>L063</t>
  </si>
  <si>
    <t>L064</t>
  </si>
  <si>
    <t>L065</t>
  </si>
  <si>
    <t>L066</t>
  </si>
  <si>
    <t>L067</t>
  </si>
  <si>
    <t>L068</t>
  </si>
  <si>
    <t>L069</t>
  </si>
  <si>
    <t>L070</t>
  </si>
  <si>
    <t>L071</t>
  </si>
  <si>
    <t>L072</t>
  </si>
  <si>
    <t>L073</t>
  </si>
  <si>
    <t>L074</t>
  </si>
  <si>
    <t>L075</t>
  </si>
  <si>
    <t>L076</t>
  </si>
  <si>
    <t>L077</t>
  </si>
  <si>
    <t>L078</t>
  </si>
  <si>
    <t>L079</t>
  </si>
  <si>
    <t>L080</t>
  </si>
  <si>
    <t>L081</t>
  </si>
  <si>
    <t>L082</t>
  </si>
  <si>
    <t>L083</t>
  </si>
  <si>
    <t>L084</t>
  </si>
  <si>
    <t>L085</t>
  </si>
  <si>
    <t>L086</t>
  </si>
  <si>
    <t>L087</t>
  </si>
  <si>
    <t>L088</t>
  </si>
  <si>
    <t>L089</t>
  </si>
  <si>
    <t>L090</t>
  </si>
  <si>
    <t>L091</t>
  </si>
  <si>
    <t>L092</t>
  </si>
  <si>
    <t>L093</t>
  </si>
  <si>
    <t>L094</t>
  </si>
  <si>
    <t>L095</t>
  </si>
  <si>
    <t>L096</t>
  </si>
  <si>
    <t>L097</t>
  </si>
  <si>
    <t>L098</t>
  </si>
  <si>
    <t>L099</t>
  </si>
  <si>
    <t>L100</t>
  </si>
  <si>
    <t>Resources</t>
  </si>
  <si>
    <t>X</t>
  </si>
  <si>
    <t>Sep</t>
  </si>
  <si>
    <t>Open Door</t>
  </si>
  <si>
    <t>Encounter Engine</t>
  </si>
  <si>
    <t>Ownership Path</t>
  </si>
  <si>
    <t>Three visits</t>
  </si>
  <si>
    <t>Time participation</t>
  </si>
  <si>
    <t xml:space="preserve"> Closed        </t>
  </si>
  <si>
    <t xml:space="preserve"> no welcome; hard to start</t>
  </si>
  <si>
    <t xml:space="preserve"> Patchy        </t>
  </si>
  <si>
    <t xml:space="preserve"> ad-hoc welcome; unclear next step</t>
  </si>
  <si>
    <t xml:space="preserve"> Clear         </t>
  </si>
  <si>
    <t xml:space="preserve"> obvious first-timer route; someone greets</t>
  </si>
  <si>
    <t xml:space="preserve"> Warm &amp; Guided </t>
  </si>
  <si>
    <t xml:space="preserve"> clear path + active onboarding/mentor</t>
  </si>
  <si>
    <t xml:space="preserve"> Not my people </t>
  </si>
  <si>
    <t xml:space="preserve"> talk feels off / values clash</t>
  </si>
  <si>
    <t xml:space="preserve"> Mixed         </t>
  </si>
  <si>
    <t xml:space="preserve"> some moments land, many don’t</t>
  </si>
  <si>
    <t xml:space="preserve"> Good          </t>
  </si>
  <si>
    <t xml:space="preserve"> mostly comfortable; some kindred threads</t>
  </si>
  <si>
    <t xml:space="preserve"> Strong        </t>
  </si>
  <si>
    <t xml:space="preserve"> “these are my people” feeling is consistent</t>
  </si>
  <si>
    <t xml:space="preserve"> None          </t>
  </si>
  <si>
    <t xml:space="preserve"> spectators only; gatekept roles</t>
  </si>
  <si>
    <t xml:space="preserve"> Limited       </t>
  </si>
  <si>
    <t xml:space="preserve"> ad-hoc help; unclear roles</t>
  </si>
  <si>
    <t xml:space="preserve"> Clear role    </t>
  </si>
  <si>
    <t xml:space="preserve"> simple ways to pitch in</t>
  </si>
  <si>
    <t xml:space="preserve"> Pathway       </t>
  </si>
  <si>
    <t xml:space="preserve"> roles + growth/lead opportunities</t>
  </si>
  <si>
    <t xml:space="preserve"> Sporadic      </t>
  </si>
  <si>
    <t xml:space="preserve"> irregular; no rituals; random faces</t>
  </si>
  <si>
    <t xml:space="preserve"> Some repeats  </t>
  </si>
  <si>
    <t xml:space="preserve"> occasional familiar faces</t>
  </si>
  <si>
    <t xml:space="preserve"> Regular       </t>
  </si>
  <si>
    <t xml:space="preserve"> steady schedule; many repeats</t>
  </si>
  <si>
    <t xml:space="preserve"> Strong engine </t>
  </si>
  <si>
    <t xml:space="preserve"> ritual/teams/circles create reliable repeats</t>
  </si>
  <si>
    <t xml:space="preserve"> Excluding     </t>
  </si>
  <si>
    <t xml:space="preserve"> pricey/distant; cliquish; narrow</t>
  </si>
  <si>
    <t xml:space="preserve"> Uneven        </t>
  </si>
  <si>
    <t xml:space="preserve"> reachable but insular</t>
  </si>
  <si>
    <t xml:space="preserve"> Fair &amp; open   </t>
  </si>
  <si>
    <t xml:space="preserve"> affordable/near; friendly to outsiders</t>
  </si>
  <si>
    <t xml:space="preserve"> Bridging mix  </t>
  </si>
  <si>
    <t xml:space="preserve"> conversation crosses age/class/culture</t>
  </si>
  <si>
    <t xml:space="preserve"> Not started   </t>
  </si>
  <si>
    <t xml:space="preserve"> 0/3 visits</t>
  </si>
  <si>
    <t xml:space="preserve"> Sampling      </t>
  </si>
  <si>
    <t xml:space="preserve"> 1/3 visits done</t>
  </si>
  <si>
    <t xml:space="preserve"> Nearly there  </t>
  </si>
  <si>
    <t xml:space="preserve"> 2/3 visits done</t>
  </si>
  <si>
    <t xml:space="preserve"> Completed     </t>
  </si>
  <si>
    <t xml:space="preserve"> 3/3 visits done</t>
  </si>
  <si>
    <t xml:space="preserve"> Decline for now</t>
  </si>
  <si>
    <t xml:space="preserve"> Keep sampling</t>
  </si>
  <si>
    <t xml:space="preserve"> Light join (show up sometimes)</t>
  </si>
  <si>
    <t xml:space="preserve"> Join (make a simple commitment)</t>
  </si>
  <si>
    <t xml:space="preserve"> None</t>
  </si>
  <si>
    <t xml:space="preserve"> Occasional (monthly-ish)</t>
  </si>
  <si>
    <t xml:space="preserve"> Regular (most months)</t>
  </si>
  <si>
    <t xml:space="preserve"> Weekly rhythm</t>
  </si>
  <si>
    <t>Kneipe 1</t>
  </si>
  <si>
    <t>Sportsclub 1</t>
  </si>
  <si>
    <t>RoleTier</t>
  </si>
  <si>
    <t>TenureScore</t>
  </si>
  <si>
    <t>FriendsBand</t>
  </si>
  <si>
    <t xml:space="preserve"> Overstretched  </t>
  </si>
  <si>
    <t xml:space="preserve"> running low; protect recovery</t>
  </si>
  <si>
    <t xml:space="preserve"> Tight          </t>
  </si>
  <si>
    <t xml:space="preserve"> limited capacity; choose carefully</t>
  </si>
  <si>
    <t xml:space="preserve"> Steady         </t>
  </si>
  <si>
    <t xml:space="preserve"> normal capacity</t>
  </si>
  <si>
    <t xml:space="preserve"> Spacious       </t>
  </si>
  <si>
    <t xml:space="preserve"> extra energy; open to more contact</t>
  </si>
  <si>
    <t>`</t>
  </si>
  <si>
    <t xml:space="preserve"> &lt; 6 months</t>
  </si>
  <si>
    <t xml:space="preserve"> 0.5–&lt;2 years</t>
  </si>
  <si>
    <t xml:space="preserve"> 2–&lt;5 years</t>
  </si>
  <si>
    <t xml:space="preserve"> ≥ 5 years</t>
  </si>
  <si>
    <t xml:space="preserve"> 0 friends</t>
  </si>
  <si>
    <t xml:space="preserve"> 1–2 friends</t>
  </si>
  <si>
    <t xml:space="preserve"> 3–5 friends</t>
  </si>
  <si>
    <t xml:space="preserve"> 6+ friends</t>
  </si>
  <si>
    <t xml:space="preserve"> New</t>
  </si>
  <si>
    <t xml:space="preserve"> Settling</t>
  </si>
  <si>
    <t xml:space="preserve"> Established</t>
  </si>
  <si>
    <t xml:space="preserve"> Anchor</t>
  </si>
  <si>
    <t>Fraser</t>
  </si>
  <si>
    <t>I send postcards from holidays</t>
  </si>
  <si>
    <t>I spend as much time socialising with friends and family as I do on Streaming, Internet and TV</t>
  </si>
  <si>
    <t>I allow friends to give me gifts and do me favours, even if I cannot reciprocate in the moment</t>
  </si>
  <si>
    <t>I sometimes host my friends for lunch or dinner</t>
  </si>
  <si>
    <t>I am registered on Meetup, Internations, or another app bringing people together (non-dating)</t>
  </si>
  <si>
    <t>I have at some point reconnected with some old 'rust' friends from my early years</t>
  </si>
  <si>
    <t>I rarely use the words 'busy' and 'toxic' in my communications with friends</t>
  </si>
  <si>
    <t>When I communicate with my friends, I try to add in as many layers as possible, and try to give them my full attention</t>
  </si>
  <si>
    <t>Habits (close circle)</t>
  </si>
  <si>
    <t>Habits (wider network)</t>
  </si>
  <si>
    <t>I regularly try out new groups from time to time</t>
  </si>
  <si>
    <t>Unstable constraint:</t>
  </si>
  <si>
    <t>Fragile:</t>
  </si>
  <si>
    <t>Generally well:</t>
  </si>
  <si>
    <t>Robust:</t>
  </si>
  <si>
    <t>reliable energy; few limitations on type/timing of meets.</t>
  </si>
  <si>
    <t>occasional dips; can keep ordinary plans with pacing.</t>
  </si>
  <si>
    <t>symptoms/fatigue require strict pacing; only low-demand meets; unpredictability.</t>
  </si>
  <si>
    <t>acute illness/flare; leaving home unreliable; plans often cancelled.</t>
  </si>
  <si>
    <t>Health (how predictably your health allows socialing now)</t>
  </si>
  <si>
    <t>Fitness (stamina for active encounters)</t>
  </si>
  <si>
    <t>Severely limited:</t>
  </si>
  <si>
    <t>Low:</t>
  </si>
  <si>
    <t>Moderate:</t>
  </si>
  <si>
    <t>High:</t>
  </si>
  <si>
    <t>multi-hour walks/hikes/sports comfortable; can propose active plans.</t>
  </si>
  <si>
    <t>30–60 min walk or light sport is fine most weeks.</t>
  </si>
  <si>
    <t>short, gentle activity OK; frequent breaks; avoid stairs/crowds.</t>
  </si>
  <si>
    <t>short walk/standing difficult; active meets not feasible.</t>
  </si>
  <si>
    <t>Hospitality (ability to host at home)</t>
  </si>
  <si>
    <t>Can’t host:</t>
  </si>
  <si>
    <t>Micro-hosting:</t>
  </si>
  <si>
    <t>Small hosting:</t>
  </si>
  <si>
    <t>Full hosting:</t>
  </si>
  <si>
    <t>guest room or regular dinners; home is a welcoming hub.</t>
  </si>
  <si>
    <t>simple dinners or 2–4 people monthly; couch available.</t>
  </si>
  <si>
    <t>coffee/one visitor briefly; no meals/overnight.</t>
  </si>
  <si>
    <t>space/rules/safety make hosting impractical (incl. roommates/landlord).</t>
  </si>
  <si>
    <t>Travel funds (discretionary budget for visits)</t>
  </si>
  <si>
    <t>None:</t>
  </si>
  <si>
    <t>Tight:</t>
  </si>
  <si>
    <t>Modest:</t>
  </si>
  <si>
    <t>Flexible:</t>
  </si>
  <si>
    <t>several regional trips/year; occasional flights doable.</t>
  </si>
  <si>
    <t>monthly regional train/bus possible; occasional flight rare.</t>
  </si>
  <si>
    <t>transit/coffee; rare short trip within city/region.</t>
  </si>
  <si>
    <t>local only; paid travel not feasible.</t>
  </si>
  <si>
    <t>Network (channels &amp; variety of weak ties)</t>
  </si>
  <si>
    <t>Sparse:</t>
  </si>
  <si>
    <t>Thin:</t>
  </si>
  <si>
    <t>Mixed:</t>
  </si>
  <si>
    <t>Rich/bridging:</t>
  </si>
  <si>
    <t>Time (discretionary hours for social life)</t>
  </si>
  <si>
    <t>No slack:</t>
  </si>
  <si>
    <t>Steady:</t>
  </si>
  <si>
    <t>Spacious:</t>
  </si>
  <si>
    <t>5+ hrs/week; capacity to add a new standing commitment.</t>
  </si>
  <si>
    <t>~2–5 hrs/week; can keep monthly rituals and a community visit.</t>
  </si>
  <si>
    <t>≤2 hrs/week; scheduling hard; only very short meets.</t>
  </si>
  <si>
    <t>crisis/care/work leaves near-zero time; plans often slip.</t>
  </si>
  <si>
    <t>no active groups/chats; few acquaintances.</t>
  </si>
  <si>
    <t>1–2 circles or an online community; low engagement.</t>
  </si>
  <si>
    <t>2–3 active circles; some domain diversity; access to lists/chats.</t>
  </si>
  <si>
    <t>multiple circles across social groups; you can connect others.</t>
  </si>
  <si>
    <t>Sign</t>
  </si>
  <si>
    <t>Role1</t>
  </si>
  <si>
    <t>Role2</t>
  </si>
  <si>
    <t>Roles</t>
  </si>
  <si>
    <t>DeJong Gierveld -2 to 2</t>
  </si>
  <si>
    <t>PassFEAST</t>
  </si>
  <si>
    <t>Today</t>
  </si>
  <si>
    <t>EN</t>
  </si>
  <si>
    <t>English</t>
  </si>
  <si>
    <t>DE</t>
  </si>
  <si>
    <t>Deutsch</t>
  </si>
  <si>
    <t>ES</t>
  </si>
  <si>
    <t>Spanish</t>
  </si>
  <si>
    <t>Language</t>
  </si>
  <si>
    <t>Sprache</t>
  </si>
  <si>
    <t>En</t>
  </si>
  <si>
    <t xml:space="preserve"> Elternteil, Geschwister, Kind, erweiterte Familie</t>
  </si>
  <si>
    <t>Familie</t>
  </si>
  <si>
    <t>Kreis</t>
  </si>
  <si>
    <t xml:space="preserve">Partner/Ehepartner </t>
  </si>
  <si>
    <t>romantischer Partner, Ehepartner</t>
  </si>
  <si>
    <t>Arbeitskollege, Mitarbeiter</t>
  </si>
  <si>
    <t>Arbeits- Kollege/Kollegin</t>
  </si>
  <si>
    <t>betreut, coacht oder wird betreut</t>
  </si>
  <si>
    <t>Arbeit–Mentor/Mentee</t>
  </si>
  <si>
    <t>gleiche Gemeinde/Studium/Praxis</t>
  </si>
  <si>
    <t xml:space="preserve">Glaube/Spiritualität </t>
  </si>
  <si>
    <t>Hobby / Verein / Sport</t>
  </si>
  <si>
    <t>Verein, Team, künstlerischer Kreis</t>
  </si>
  <si>
    <t>Nachbarschaft / Lokal</t>
  </si>
  <si>
    <t>gleiches Gebäude, Straße, Viertel</t>
  </si>
  <si>
    <t>Ehrenamt / Dienst</t>
  </si>
  <si>
    <t>Wohltätigkeits‑, Bürger‑ oder Aktivistengruppe</t>
  </si>
  <si>
    <t>Nur online</t>
  </si>
  <si>
    <t>hauptsächlich digitaler Kontakt</t>
  </si>
  <si>
    <t>Sonstiges</t>
  </si>
  <si>
    <t>passt nicht in die obigen Kategorien</t>
  </si>
  <si>
    <t>LangNum</t>
  </si>
  <si>
    <t>RoleLang</t>
  </si>
  <si>
    <t>Test1</t>
  </si>
  <si>
    <t>Test2</t>
  </si>
  <si>
    <t>Test3</t>
  </si>
  <si>
    <t>Test4</t>
  </si>
  <si>
    <t>Test5</t>
  </si>
  <si>
    <t>Test6</t>
  </si>
  <si>
    <t>Test7</t>
  </si>
  <si>
    <t>Test8</t>
  </si>
  <si>
    <t>Test9</t>
  </si>
  <si>
    <t>Test10</t>
  </si>
  <si>
    <t>Options</t>
  </si>
  <si>
    <t>Innerste / engste</t>
  </si>
  <si>
    <t xml:space="preserve">Nahestehend / eng </t>
  </si>
  <si>
    <t>Erweitert</t>
  </si>
  <si>
    <t xml:space="preserve">Grundlegend; Personen, die man zuerst anruft </t>
  </si>
  <si>
    <t xml:space="preserve">Regelmäßig, verlässlich, emotional präsent </t>
  </si>
  <si>
    <t>Freundlich/geschätzt, aber seltener Kontakt</t>
  </si>
  <si>
    <t>Lebt mit dir zusammen</t>
  </si>
  <si>
    <t>unkompliziertes Treffen am selben Tag</t>
  </si>
  <si>
    <t>≤ 2 Stunden Reisezeit (Auto/Zug)</t>
  </si>
  <si>
    <t>Gleiche Stadt</t>
  </si>
  <si>
    <t>Gleicher Haushalt</t>
  </si>
  <si>
    <t>Übernachtung oder deutliche Zeitverschiebung</t>
  </si>
  <si>
    <t>Lange Reise/ Flug</t>
  </si>
  <si>
    <t>Selten</t>
  </si>
  <si>
    <t>Kein Kontakt ≥ 6 Monate</t>
  </si>
  <si>
    <t>Gelegentlich</t>
  </si>
  <si>
    <t>Etwa vierteljährlich</t>
  </si>
  <si>
    <t>Monatlich</t>
  </si>
  <si>
    <t>Etwa monatlich</t>
  </si>
  <si>
    <t>Wöchentlich</t>
  </si>
  <si>
    <t>Etwa wöchentlich</t>
  </si>
  <si>
    <t>An den meisten Tagen</t>
  </si>
  <si>
    <t>Mehrmals pro Woche / an den meisten Tagen</t>
  </si>
  <si>
    <t>B0</t>
  </si>
  <si>
    <t>B1</t>
  </si>
  <si>
    <t>B2</t>
  </si>
  <si>
    <t>B3</t>
  </si>
  <si>
    <t>B4</t>
  </si>
  <si>
    <t>Role_Tag</t>
  </si>
  <si>
    <t>No</t>
  </si>
  <si>
    <t>Ja</t>
  </si>
  <si>
    <t>Nein</t>
  </si>
  <si>
    <t>Heute</t>
  </si>
  <si>
    <t>Optionen</t>
  </si>
  <si>
    <t>Rollenbeschreibung</t>
  </si>
  <si>
    <t>Entfernung</t>
  </si>
  <si>
    <t>Letzter Kontakt</t>
  </si>
  <si>
    <t>Häufigkeit</t>
  </si>
  <si>
    <t>Aktiv</t>
  </si>
  <si>
    <t>Test0</t>
  </si>
  <si>
    <t>Growth1</t>
  </si>
  <si>
    <t>Growth2</t>
  </si>
  <si>
    <t>Die anderen sind hinterher; ich ziehe mich zurück.</t>
  </si>
  <si>
    <t>Die anderen haben den Schwung.</t>
  </si>
  <si>
    <t>Fühlt sich ausgeglichen an.</t>
  </si>
  <si>
    <t>Ich habe den Schwung.</t>
  </si>
  <si>
    <t>Ich laufe hinterher; die anderen kühlen ab.</t>
  </si>
  <si>
    <t>Character Judgement</t>
  </si>
  <si>
    <t>Thinking and Clarity</t>
  </si>
  <si>
    <t>Creation and Delivery</t>
  </si>
  <si>
    <t>Pläne werden oft verschoben; Priorität nur, wenn es gerade passt.</t>
  </si>
  <si>
    <t>Kommt, wenn man fragt, sagt aber ab oder lässt es auslaufen; vereinbart unzuverlässig neue Termine.</t>
  </si>
  <si>
    <t>Hält die meisten Zusagen; wenn es etwas kostet, schaffen wir trotzdem Raum; vereinbart prompt neu.</t>
  </si>
  <si>
    <t>Es gibt ein festes Ritual/einen festen Termin-Slot, der auch bei Aufwand eingehalten wird; „steht hinter mir“ ist sichtbar.</t>
  </si>
  <si>
    <t>Schwer zu organisieren; langsame Antworten; Absagen werden nicht neu vereinbart.</t>
  </si>
  <si>
    <t>Mäßige Reibung; Treffen kommen nach Erinnerungen schließlich zustande.</t>
  </si>
  <si>
    <t>Geringe Reibung; reaktionsschnell; Absagen werden schnell neu vereinbart.</t>
  </si>
  <si>
    <t>Proaktive Koordination; mehrere praktikable Modi (Spaziergang/Anruf/asynchron) machen Verabredungen leicht.</t>
  </si>
  <si>
    <t>Flach/auslaugend; steif; wenig „dirt time“ oder gute Gespräche.</t>
  </si>
  <si>
    <t>Gemischt; ein Thema zündet, andere versanden.</t>
  </si>
  <si>
    <t>Meist gesellig/spaßig/im Flow; gute Gespräche oder gemeinsames Tun fühlen sich natürlich an.</t>
  </si>
  <si>
    <t>Konstant lebendig; wir haben verlässlich goldene Gespräche oder belebendes gemeinsames Tun.</t>
  </si>
  <si>
    <t>Oft verfehlt/monologisiert; Ratschläge vor dem Zuhören; psychologische Sicherheit fraglich.</t>
  </si>
  <si>
    <t>Bemühung erkennbar, aber lückenhaft; manchmal tonal daneben oder verharmlosend.</t>
  </si>
  <si>
    <t>Fühlt sich zutreffend gesehen an; aktiv-konstruktive Antworten; Verletzlichkeit fühlt sich sicher an.</t>
  </si>
  <si>
    <t>Sehr aufmerksam und responsiv; merkt sich Nuancen; greift Themen bedacht wieder auf; Vertraulichkeit felsenfest.</t>
  </si>
  <si>
    <t>Dünne gemeinsame Geschichte; wenige erinnerungswürdige Episoden; keine neue gemeinsame Erinnerung in den letzten 2–3 Monaten.</t>
  </si>
  <si>
    <t>Einige gemeinsame Kapitel oder kürzlich eine frische Erinnerung.</t>
  </si>
  <si>
    <t>Reiche gemeinsame Geschichte und ein frisches Kapitel in den letzten 6–8 Wochen.</t>
  </si>
  <si>
    <t>Reiche gemeinsame Geschichte und zuletzt mehrere frische Kapitel; kleine Rituale/Traditionen sind lebendig.</t>
  </si>
  <si>
    <t>Deepened character (multi-domain or long-arc)</t>
  </si>
  <si>
    <t>No discernible imprint:</t>
  </si>
  <si>
    <t>time together is pleasant or practical, but you can’t name a choice, habit, or virtue standard that changed due to this tie.</t>
  </si>
  <si>
    <t>Nudge (single domain)</t>
  </si>
  <si>
    <t>one concrete change traceable to the tie (e.g., “since our talks I pause before reacting,” “I resumed weekly volunteering”). Change is recent or one-off.</t>
  </si>
  <si>
    <t>Sustained standard (one domain):</t>
  </si>
  <si>
    <t>a kept habit or clearer norm over several weeks (e.g., “kept a media curfew 6/8 weeks,” “now disclose mistakes promptly”).</t>
  </si>
  <si>
    <t>the tie has raised your bar across ≥2 domains (courage + honesty, generosity + patience), or left a recognisable long-arc imprint others would notice.</t>
  </si>
  <si>
    <t>No sharpening:</t>
  </si>
  <si>
    <t>conversations are fine but don’t alter how you frame problems; decisions unchanged.</t>
  </si>
  <si>
    <t>Some support in thinking:</t>
  </si>
  <si>
    <t>minor insight or reframing you used</t>
  </si>
  <si>
    <t>Reliable aid to thinking:</t>
  </si>
  <si>
    <t>You regularly leave clearer on next steps; drafts/decisions improve measurably (fewer reversals, faster choice, tighter argument).</t>
  </si>
  <si>
    <t>Shared discipline:</t>
  </si>
  <si>
    <t>you run repeatable practices (critique sessions, readings, checklists) that consistently elevate your reasoning or outputs; you adopt each other’s frameworks.</t>
  </si>
  <si>
    <t>ideas or plans are discussed but nothing started or completed together; skills unchanged.</t>
  </si>
  <si>
    <t>Light collaboration:</t>
  </si>
  <si>
    <t>one started artifact or sporadic feedback (e.g., a draft, small event help, code snippet, rehearsal). Note the artifact.</t>
  </si>
  <si>
    <t>Cadence + ship:</t>
  </si>
  <si>
    <t>a simple ritual (weekly check-in, co-work slot) leads to completed artifacts (blog posts, event run, prototype, piece performed) or visible skill gains (tool, technique) this season.</t>
  </si>
  <si>
    <t>Production engine:</t>
  </si>
  <si>
    <t>a sustained pipeline with higher quality or scope (joint project, exhibit, open-source release, report).</t>
  </si>
  <si>
    <t>Kein erkennbarer, auf diese Beziehung zurückzuführender Wandel (weder in letzter Zeit noch im langfristigen Verlauf).</t>
  </si>
  <si>
    <t>Klarer Anstoß in einem Aspekt (z. B. eine Gewohnheit ausprobiert, eine Entscheidung konkretisiert); ein Beispiel nennen.</t>
  </si>
  <si>
    <t>Anhaltender Einfluss in einem Aspekt oder leichtere Veränderungen über zwei Aspekte hinweg; Beispiele nennen.</t>
  </si>
  <si>
    <t>Wiederkehrende, dieser Beziehung zurechenbare Veränderungen in ≥ 2 Aspekten in dieser Phase oder ein tiefer langfristiger Abdruck (Identität/Standards/Arbeit);</t>
  </si>
  <si>
    <t>Kein erkennbarer Abdruck:</t>
  </si>
  <si>
    <t>Anstoß (einzelner Bereich)</t>
  </si>
  <si>
    <t>Dauerhafter Standard (ein Bereich):</t>
  </si>
  <si>
    <t>Vertiefte Charakterentwicklung (mehrere Bereiche oder langfristig)</t>
  </si>
  <si>
    <t>Keine gedankliche Schärfung:</t>
  </si>
  <si>
    <t>Etwas Unterstützung beim Denken:</t>
  </si>
  <si>
    <t>Verlässliche Unterstützung beim Denken:</t>
  </si>
  <si>
    <t>Gemeinsame Disziplin:</t>
  </si>
  <si>
    <t>Keine</t>
  </si>
  <si>
    <t>No collaboration</t>
  </si>
  <si>
    <t>Keine Zusammenarbeit</t>
  </si>
  <si>
    <t>Leichte Zusammenarbeit:</t>
  </si>
  <si>
    <t>Regelmäßiger Takt + Auslieferung:</t>
  </si>
  <si>
    <t>Produktionsmaschine</t>
  </si>
  <si>
    <t>Growth Character</t>
  </si>
  <si>
    <t>Growth Thinking</t>
  </si>
  <si>
    <t>Growth Creation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</si>
  <si>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</si>
  <si>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</si>
  <si>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</si>
  <si>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</si>
  <si>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</si>
  <si>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</si>
  <si>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</si>
  <si>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</si>
  <si>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</si>
  <si>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</si>
  <si>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</si>
  <si>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</si>
  <si>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</si>
  <si>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R14</t>
  </si>
  <si>
    <t>R15</t>
  </si>
  <si>
    <t>R16</t>
  </si>
  <si>
    <t>R17</t>
  </si>
  <si>
    <t>R18</t>
  </si>
  <si>
    <t>R19</t>
  </si>
  <si>
    <t>R20</t>
  </si>
  <si>
    <t>R21</t>
  </si>
  <si>
    <t>Test11</t>
  </si>
  <si>
    <t>Test12</t>
  </si>
  <si>
    <t>Test13</t>
  </si>
  <si>
    <t>Test14</t>
  </si>
  <si>
    <t>Test15</t>
  </si>
  <si>
    <t>Test16</t>
  </si>
  <si>
    <t>Test17</t>
  </si>
  <si>
    <t>Test18</t>
  </si>
  <si>
    <t>Test19</t>
  </si>
  <si>
    <t>Test20</t>
  </si>
  <si>
    <t>Test21</t>
  </si>
  <si>
    <t xml:space="preserve"> Jüngere Schwester/jüngerer Bruder</t>
  </si>
  <si>
    <t xml:space="preserve"> Mutter</t>
  </si>
  <si>
    <t xml:space="preserve"> Heiliger &amp; Idol</t>
  </si>
  <si>
    <t xml:space="preserve"> Clown</t>
  </si>
  <si>
    <t xml:space="preserve"> Vater</t>
  </si>
  <si>
    <t xml:space="preserve"> Bester Freund:in</t>
  </si>
  <si>
    <t xml:space="preserve"> Horizonterweiterer:in</t>
  </si>
  <si>
    <t xml:space="preserve"> Cheerleader:in</t>
  </si>
  <si>
    <t xml:space="preserve"> Nachbar:in</t>
  </si>
  <si>
    <t xml:space="preserve"> Diskussionspartner:in</t>
  </si>
  <si>
    <t xml:space="preserve"> Coach</t>
  </si>
  <si>
    <t xml:space="preserve"> Mentor:in</t>
  </si>
  <si>
    <t xml:space="preserve"> Altfreund:in</t>
  </si>
  <si>
    <t xml:space="preserve"> Partner:in des besten Freundes/der besten Freundin</t>
  </si>
  <si>
    <t xml:space="preserve"> Kompliz:in</t>
  </si>
  <si>
    <t xml:space="preserve"> Vernetzer:in</t>
  </si>
  <si>
    <t xml:space="preserve"> Single-Freund:in</t>
  </si>
  <si>
    <t xml:space="preserve"> Draufgänger:in / schlechter Einfluss</t>
  </si>
  <si>
    <t xml:space="preserve"> Arbeitskumpel:in</t>
  </si>
  <si>
    <t xml:space="preserve"> Lauf-/Sportpartner:in</t>
  </si>
  <si>
    <t xml:space="preserve"> Begleiter:in</t>
  </si>
  <si>
    <t>Test22</t>
  </si>
  <si>
    <t>Test23</t>
  </si>
  <si>
    <t>Test24</t>
  </si>
  <si>
    <t>Test25</t>
  </si>
  <si>
    <t>In meinem Alltag habe ich mit Menschen zu tun, die ich im Allgemeinen mag.</t>
  </si>
  <si>
    <t>Ich habe im Allgemeinen genug Zeit, um meine sozialen Kontakte zu pflegen.</t>
  </si>
  <si>
    <t>Mir fehlt das Gefühl und die Freude am Zusammensein.</t>
  </si>
  <si>
    <t>Es gibt Menschen, um die ich mich kümmere und denen ich helfe.</t>
  </si>
  <si>
    <t>Es gibt Menschen, die mich und meine Gefühle gut verstehen.</t>
  </si>
  <si>
    <t>Meine Interessen und Ideen werden von anderen nicht geteilt.</t>
  </si>
  <si>
    <t>Ich habe kaum jemanden, der mich bei kleinen Fragen oder Alltagsaufgaben unterstützt.</t>
  </si>
  <si>
    <t>Ich habe im Allgemeinen genug Energie, um Familie und Freund\*innen zu treffen.</t>
  </si>
  <si>
    <t>Es gibt Menschen in meinem Umfeld, mit denen ich Dinge gestalten kann und die mich in meinen Leidenschaften herausfordern.</t>
  </si>
  <si>
    <t>Ich nehme am lokalen gesellschaftlichen Leben teil, in Vereinen, der Gemeinde oder der Nachbarschaft.</t>
  </si>
  <si>
    <t>Ich bin in einer romantischen Beziehung, in der ich mich wohl und gesehen fühle.</t>
  </si>
  <si>
    <t>Ich fühle mich manchmal von Fremden umgeben, mit denen ich keine Verbindung herstellen kann.</t>
  </si>
  <si>
    <t>Es gibt Menschen, die mich in meiner persönlichen Entwicklung herausfordern und unterstützen.</t>
  </si>
  <si>
    <t>Ich fühle mich von meinem Umfeld isoliert oder ignoriert.</t>
  </si>
  <si>
    <t>Es gibt Menschen, die mich mögen und das zeigen, z. B. durch eine Umarmung oder andere Gesten.</t>
  </si>
  <si>
    <t>Wenn es hart auf hart kommt, weiß ich, dass mich jemand unterstützen wird.</t>
  </si>
  <si>
    <t>Ich glaube, dass mein Leben und meine Aktivitäten Sinn haben.</t>
  </si>
  <si>
    <t>Trotz meines Bedürfnisses nach menschlicher Verbundenheit ist es mir wichtig, dass meine Unabhängigkeit und Privatsphäre respektiert werden.</t>
  </si>
  <si>
    <t>Mein soziales Umfeld teilt meine Werte und meinen kulturellen Hintergrund.</t>
  </si>
  <si>
    <t>Ich erlebe ein allgemeines Gefühl der Leere.</t>
  </si>
  <si>
    <t>Mir fehlen Menschen um mich herum.</t>
  </si>
  <si>
    <t>Ich fühle mich oft abgelehnt.</t>
  </si>
  <si>
    <t>Es gibt viele Menschen, auf die ich mich bei Problemen verlassen kann.</t>
  </si>
  <si>
    <t>Es gibt viele Menschen, denen ich vollkommen vertrauen kann.</t>
  </si>
  <si>
    <t>Es gibt genug Menschen, denen ich mich nahe fühle.</t>
  </si>
  <si>
    <t>Stimme überhaupt nicht zu</t>
  </si>
  <si>
    <t>Stimme nicht zu</t>
  </si>
  <si>
    <t>Weder Zustimmung noch Ablehnung</t>
  </si>
  <si>
    <t>Stimme zu</t>
  </si>
  <si>
    <t>Stimme voll und ganz zu</t>
  </si>
  <si>
    <t>NL01</t>
  </si>
  <si>
    <t>NL02</t>
  </si>
  <si>
    <t>NL03</t>
  </si>
  <si>
    <t>NL04</t>
  </si>
  <si>
    <t>NL05</t>
  </si>
  <si>
    <t>NL06</t>
  </si>
  <si>
    <t>NL07</t>
  </si>
  <si>
    <t>NL08</t>
  </si>
  <si>
    <t>NL09</t>
  </si>
  <si>
    <t>NL10</t>
  </si>
  <si>
    <t>NL11</t>
  </si>
  <si>
    <t>NL12</t>
  </si>
  <si>
    <t>NL13</t>
  </si>
  <si>
    <t>NL14</t>
  </si>
  <si>
    <t>NL15</t>
  </si>
  <si>
    <t>NL16</t>
  </si>
  <si>
    <t>NL17</t>
  </si>
  <si>
    <t>NL18</t>
  </si>
  <si>
    <t>NL19</t>
  </si>
  <si>
    <t>NL20</t>
  </si>
  <si>
    <t>NL21</t>
  </si>
  <si>
    <t>NL22</t>
  </si>
  <si>
    <t>NL23</t>
  </si>
  <si>
    <t>NL24</t>
  </si>
  <si>
    <t>NL25</t>
  </si>
  <si>
    <t>GrowthChar</t>
  </si>
  <si>
    <t>GrowthThink</t>
  </si>
  <si>
    <t>GrowthCreate</t>
  </si>
  <si>
    <t>FEAST</t>
  </si>
  <si>
    <t>G</t>
  </si>
  <si>
    <t>Mixed</t>
  </si>
  <si>
    <t>Good</t>
  </si>
  <si>
    <t>Strong</t>
  </si>
  <si>
    <t>Closed</t>
  </si>
  <si>
    <t>Patchy</t>
  </si>
  <si>
    <t>Clear</t>
  </si>
  <si>
    <t>Warm&amp;Guided</t>
  </si>
  <si>
    <t>Sporadic</t>
  </si>
  <si>
    <t>Regular</t>
  </si>
  <si>
    <t>None</t>
  </si>
  <si>
    <t>Limited</t>
  </si>
  <si>
    <t>Pathway</t>
  </si>
  <si>
    <t>Excluding</t>
  </si>
  <si>
    <t>Uneven</t>
  </si>
  <si>
    <t>Fair&amp;open</t>
  </si>
  <si>
    <t>Sampling</t>
  </si>
  <si>
    <t>Completed</t>
  </si>
  <si>
    <t>Overstretched</t>
  </si>
  <si>
    <t>Tight</t>
  </si>
  <si>
    <t>Steady</t>
  </si>
  <si>
    <t>Spacious</t>
  </si>
  <si>
    <t>New</t>
  </si>
  <si>
    <t>Settling</t>
  </si>
  <si>
    <t>Established</t>
  </si>
  <si>
    <t>Anchor</t>
  </si>
  <si>
    <t>Not my people</t>
  </si>
  <si>
    <t>Some repeats</t>
  </si>
  <si>
    <t>Strong engine</t>
  </si>
  <si>
    <t>Clear role</t>
  </si>
  <si>
    <t>Bridging mix</t>
  </si>
  <si>
    <t>Not started</t>
  </si>
  <si>
    <t>Nearly there</t>
  </si>
  <si>
    <t>Decline for now</t>
  </si>
  <si>
    <t>Keep sampling</t>
  </si>
  <si>
    <t>Light join (show up sometimes)</t>
  </si>
  <si>
    <t>Join (make a simple commitment)</t>
  </si>
  <si>
    <t>Occasional (monthly-ish)</t>
  </si>
  <si>
    <t>Regular (most months)</t>
  </si>
  <si>
    <t>Weekly rhythm</t>
  </si>
  <si>
    <t>0 friends</t>
  </si>
  <si>
    <t>1–2 friends</t>
  </si>
  <si>
    <t>3–5 friends</t>
  </si>
  <si>
    <t>6+ friends</t>
  </si>
  <si>
    <t>Nicht meine Leute</t>
  </si>
  <si>
    <t>Gemischt</t>
  </si>
  <si>
    <t>Gut</t>
  </si>
  <si>
    <t>Stark</t>
  </si>
  <si>
    <t>Geschlossen</t>
  </si>
  <si>
    <t>Lückenhaft</t>
  </si>
  <si>
    <t>Klar</t>
  </si>
  <si>
    <t>Warm &amp; angeleitet</t>
  </si>
  <si>
    <t>Sporadisch</t>
  </si>
  <si>
    <t>Einige Wiederholungen</t>
  </si>
  <si>
    <t>Regelmäßig</t>
  </si>
  <si>
    <t>Starker Antrieb</t>
  </si>
  <si>
    <t>Begrenzt</t>
  </si>
  <si>
    <t>Klare Rolle</t>
  </si>
  <si>
    <t>Klarer Pfad</t>
  </si>
  <si>
    <t>Ausgrenzend</t>
  </si>
  <si>
    <t>Unausgewogen</t>
  </si>
  <si>
    <t>Fair &amp; offen</t>
  </si>
  <si>
    <t>Brückenbildender Mix</t>
  </si>
  <si>
    <t>Nicht begonnen</t>
  </si>
  <si>
    <t>Ausprobieren</t>
  </si>
  <si>
    <t>Fast geschafft</t>
  </si>
  <si>
    <t>Abgeschlossen</t>
  </si>
  <si>
    <t>Vorerst ablehnen</t>
  </si>
  <si>
    <t>Weiter ausprobieren</t>
  </si>
  <si>
    <t>Lockerer Beitritt (manchmal dabei sein)</t>
  </si>
  <si>
    <t>Beitreten (eine einfache Zusage geben)</t>
  </si>
  <si>
    <t>Gelegentlich (etwa monatlich)</t>
  </si>
  <si>
    <t>Regelmäßig (in den meisten Monaten)</t>
  </si>
  <si>
    <t>Wöchentlicher Rhythmus</t>
  </si>
  <si>
    <t>Überlastet</t>
  </si>
  <si>
    <t>Eng</t>
  </si>
  <si>
    <t>Stabil</t>
  </si>
  <si>
    <t>Großzügig</t>
  </si>
  <si>
    <t>Neu</t>
  </si>
  <si>
    <t>Im Einpendeln</t>
  </si>
  <si>
    <t>Etabliert</t>
  </si>
  <si>
    <t>Anker</t>
  </si>
  <si>
    <t>0 Freund*innen</t>
  </si>
  <si>
    <t>1–2 Freund*innen</t>
  </si>
  <si>
    <t>3–5 Freund*innen</t>
  </si>
  <si>
    <t>6+ Freund*innen</t>
  </si>
  <si>
    <t>Test 1</t>
  </si>
  <si>
    <t>Test 2</t>
  </si>
  <si>
    <t>Test 3</t>
  </si>
  <si>
    <t>Test 4</t>
  </si>
  <si>
    <t>Type</t>
  </si>
  <si>
    <t>TC01</t>
  </si>
  <si>
    <t>TC02</t>
  </si>
  <si>
    <t>TC03</t>
  </si>
  <si>
    <t>TC04</t>
  </si>
  <si>
    <t>Pub</t>
  </si>
  <si>
    <t>Sportsclub</t>
  </si>
  <si>
    <t>TC05</t>
  </si>
  <si>
    <t>TC06</t>
  </si>
  <si>
    <t>TC07</t>
  </si>
  <si>
    <t>TC08</t>
  </si>
  <si>
    <t>TC09</t>
  </si>
  <si>
    <t>TC10</t>
  </si>
  <si>
    <t>Library</t>
  </si>
  <si>
    <t>Company/Work</t>
  </si>
  <si>
    <t>Charity</t>
  </si>
  <si>
    <t>Religious Institution</t>
  </si>
  <si>
    <t>Social Community</t>
  </si>
  <si>
    <t>Place Name</t>
  </si>
  <si>
    <t>Fair Place &amp; Mixing</t>
  </si>
  <si>
    <t>Three Visit</t>
  </si>
  <si>
    <t>Role Tier</t>
  </si>
  <si>
    <t>Tenure Score</t>
  </si>
  <si>
    <t>Friends Band</t>
  </si>
  <si>
    <t>Standort-ID</t>
  </si>
  <si>
    <t>Ortsname</t>
  </si>
  <si>
    <t>Typ</t>
  </si>
  <si>
    <t>Passung</t>
  </si>
  <si>
    <t>Offene Tür</t>
  </si>
  <si>
    <t>Begegnungsmotor</t>
  </si>
  <si>
    <t>Mitverantwortungsweg</t>
  </si>
  <si>
    <t>Fairer Ort &amp; Durchmischung</t>
  </si>
  <si>
    <t>Drei-Besuche-Regel</t>
  </si>
  <si>
    <t>Beitritt</t>
  </si>
  <si>
    <t>Zeitanteil</t>
  </si>
  <si>
    <t>Rollenstufe</t>
  </si>
  <si>
    <t>Zugehörigkeits-Score</t>
  </si>
  <si>
    <t>Freundezahl-Kategorie</t>
  </si>
  <si>
    <t>Unternehmen/Arbeitsplatz</t>
  </si>
  <si>
    <t>Sportverein</t>
  </si>
  <si>
    <t>Bibliothek</t>
  </si>
  <si>
    <t>Pub/Kneipe</t>
  </si>
  <si>
    <t>Soziale Community (Gemeinschaft)</t>
  </si>
  <si>
    <t>Wohltätigkeitsorganisation</t>
  </si>
  <si>
    <t>Religiöse Einrichtung</t>
  </si>
  <si>
    <t>GrowthCreat</t>
  </si>
  <si>
    <t>Gegenseitigkeit</t>
  </si>
  <si>
    <t>Fokus</t>
  </si>
  <si>
    <t>Engagement</t>
  </si>
  <si>
    <t>Einfühlung</t>
  </si>
  <si>
    <t>Terminplanung</t>
  </si>
  <si>
    <t>Wertschätzung</t>
  </si>
  <si>
    <t>Charakterentwicklung</t>
  </si>
  <si>
    <t>Rolle1</t>
  </si>
  <si>
    <t>Rolle2</t>
  </si>
  <si>
    <t>Gestaltung</t>
  </si>
  <si>
    <t>Denkeinfluss</t>
  </si>
  <si>
    <t>Frage</t>
  </si>
  <si>
    <t>Antwort</t>
  </si>
  <si>
    <t>Time Participation</t>
  </si>
  <si>
    <t>LocID</t>
  </si>
  <si>
    <t>Time</t>
  </si>
  <si>
    <t>Health</t>
  </si>
  <si>
    <t>Fitness</t>
  </si>
  <si>
    <t>Hospitality</t>
  </si>
  <si>
    <t>Network</t>
  </si>
  <si>
    <t>TravelFunds</t>
  </si>
  <si>
    <t>NewGroups</t>
  </si>
  <si>
    <t>MUIntOnl</t>
  </si>
  <si>
    <t>Postcards</t>
  </si>
  <si>
    <t>TimeSocial</t>
  </si>
  <si>
    <t>HostLunch</t>
  </si>
  <si>
    <t>Layers</t>
  </si>
  <si>
    <t>ReconnectRust</t>
  </si>
  <si>
    <t>BusyToxic</t>
  </si>
  <si>
    <t>GiftsAllow</t>
  </si>
  <si>
    <t>Netzwerk (Kanäle &amp; Vielfalt schwacher Bindungen)</t>
  </si>
  <si>
    <t>Reisebudget (frei verfügbares Budget für Besuche)</t>
  </si>
  <si>
    <t>Gastfreundschaft (Fähigkeit, zu Hause zu empfangen)</t>
  </si>
  <si>
    <t>Fitness (Ausdauer für aktive Begegnungen)</t>
  </si>
  <si>
    <t>Gesundheit (wie verlässlich deine Gesundheit derzeit soziales Miteinander ermöglicht)</t>
  </si>
  <si>
    <t>Zeit (frei verfügbare Stunden für das Sozialleben)</t>
  </si>
  <si>
    <t>Kein Puffer:</t>
  </si>
  <si>
    <t>Eng:</t>
  </si>
  <si>
    <t>Stabil:</t>
  </si>
  <si>
    <t>Großzügig:</t>
  </si>
  <si>
    <t>Unstete Einschränkung:</t>
  </si>
  <si>
    <t>Fragil:</t>
  </si>
  <si>
    <t>Im Allgemeinen gut:</t>
  </si>
  <si>
    <t>Stark eingeschränkt:</t>
  </si>
  <si>
    <t>Niedrig:</t>
  </si>
  <si>
    <t>Mittel:</t>
  </si>
  <si>
    <t>Hoch:</t>
  </si>
  <si>
    <t>Kann nicht zu Hause bewirten:</t>
  </si>
  <si>
    <t>Mikro-Bewirtung:</t>
  </si>
  <si>
    <t>Kleine Bewirtung:</t>
  </si>
  <si>
    <t>Volle Bewirtung:</t>
  </si>
  <si>
    <t>Kein Budget:</t>
  </si>
  <si>
    <t>Bescheiden:</t>
  </si>
  <si>
    <t>Flexibel:</t>
  </si>
  <si>
    <t>Spärlich:</t>
  </si>
  <si>
    <t>Dünn:</t>
  </si>
  <si>
    <t>Gemischt:</t>
  </si>
  <si>
    <t>Vielfältig/Brücken bildend:</t>
  </si>
  <si>
    <t>Krise/Pflege/Arbeit lassen fast keine Zeit; Pläne werden oft verschoben.</t>
  </si>
  <si>
    <t>≤2 Std./Woche; Terminfindung schwierig; nur sehr kurze Treffen.</t>
  </si>
  <si>
    <t>\~2–5 Std./Woche; monatliche Rituale und ein Besuch in einer Gemeinschaft/Gruppe sind machbar.</t>
  </si>
  <si>
    <t>5+ Std./Woche; Kapazität für eine neue regelmäßige Verpflichtung.</t>
  </si>
  <si>
    <t>Akute Krankheit/Schub; das Haus zu verlassen ist unzuverlässig; Pläne werden oft abgesagt.</t>
  </si>
  <si>
    <t>Symptome/Müdigkeit erfordern strenges Pacing; nur wenig fordernde Treffen; Unvorhersehbarkeit.</t>
  </si>
  <si>
    <t>Gelegentliche Einbrüche; mit Pacing sind gewöhnliche Termine haltbar.</t>
  </si>
  <si>
    <t>Verlässliche Energie; wenige Einschränkungen bei Art und Zeitpunkt der Treffen.</t>
  </si>
  <si>
    <t>Kurzer Spaziergang/Stehen schwierig; aktive Treffen nicht machbar.</t>
  </si>
  <si>
    <t>Kurze, sanfte Aktivität ok; häufige Pausen; Treppen/Menschenmengen vermeiden.</t>
  </si>
  <si>
    <t>30–60 Min. Spaziergang oder leichter Sport ist in den meisten Wochen gut machbar.</t>
  </si>
  <si>
    <t>Mehrstündige Spaziergänge/Wanderungen/Sport sind angenehm; kann aktive Pläne vorschlagen.</t>
  </si>
  <si>
    <t>Raum/Regeln/Sicherheit machen Gastgebersein unpraktisch (inkl. Mitbewohner/Vermieter).</t>
  </si>
  <si>
    <t>Kaffee/ein Besuch kurz; keine Mahlzeiten/Übernachtung.</t>
  </si>
  <si>
    <t>Einfache Abendessen oder 2–4 Personen monatlich; Couch verfügbar.</t>
  </si>
  <si>
    <t>Gästezimmer oder regelmäßige Abendessen; Zuhause ist ein einladender Treffpunkt.</t>
  </si>
  <si>
    <t>Nur lokal; selbst finanzierte Reisen nicht möglich.</t>
  </si>
  <si>
    <t>ÖPNV/Kaffee; seltene Kurzfahrt innerhalb Stadt/Region.</t>
  </si>
  <si>
    <t>Monatlich Regionalzug/-bus möglich; gelegentlicher Flug selten.</t>
  </si>
  <si>
    <t>Mehrere Regionalreisen/Jahr; gelegentliche Flüge machbar.</t>
  </si>
  <si>
    <t>Keine aktiven Gruppen/Chats; wenige Bekannte.</t>
  </si>
  <si>
    <t>1–2 Kreise oder eine Online-Community; geringe Beteiligung.</t>
  </si>
  <si>
    <t>2–3 aktive Kreise; etwas thematische Vielfalt; Zugang zu Verteilerlisten/Chats.</t>
  </si>
  <si>
    <t>Mehrere Kreise über verschiedene soziale Gruppen; du kannst andere miteinander verbinden.</t>
  </si>
  <si>
    <t>Ich schicke Postkarten aus dem Urlaub.</t>
  </si>
  <si>
    <t>Ich verbringe ungefähr so viel Zeit mit Freunden und Familie wie mit Streaming, Internet und Fernsehen.</t>
  </si>
  <si>
    <t>Ich lade meine Freund*innen gelegentlich zum Mittag- oder Abendessen ein.</t>
  </si>
  <si>
    <t>Wenn ich mit meinen Freund*innen kommuniziere, versuche ich es möglichst reichhaltig zu gestalten und ihnen meine volle Aufmerksamkeit zu schenken.</t>
  </si>
  <si>
    <t>Ich verwende in der Kommunikation mit Freund*innen selten die Wörter „busy“&amp;beschäftigt und „toxic“&amp;toxisch.</t>
  </si>
  <si>
    <t>Ich erlaube Freund\*innen, mir Geschenke zu machen und mir Gefallen zu tun, auch wenn ich in dem Moment nicht erwidern kann.</t>
  </si>
  <si>
    <t>Ich probiere regelmäßig neue Gruppen aus.</t>
  </si>
  <si>
    <t>Ich bin bei Meetup, InterNations oder einer anderen App zur Zusammenführung von Menschen (kein Dating) registriert.</t>
  </si>
  <si>
    <t>NeedLon</t>
  </si>
  <si>
    <t>IGE1</t>
  </si>
  <si>
    <t>IGE2</t>
  </si>
  <si>
    <t>IGE3</t>
  </si>
  <si>
    <t>IGE4</t>
  </si>
  <si>
    <t>IGE5</t>
  </si>
  <si>
    <t>IGE6</t>
  </si>
  <si>
    <t>IGE7</t>
  </si>
  <si>
    <t>IGE8</t>
  </si>
  <si>
    <t>IGE9</t>
  </si>
  <si>
    <t>IGE10</t>
  </si>
  <si>
    <t>IGE11</t>
  </si>
  <si>
    <t>IGE12</t>
  </si>
  <si>
    <t>IGE13</t>
  </si>
  <si>
    <t>IGE14</t>
  </si>
  <si>
    <t>IGE15</t>
  </si>
  <si>
    <t>IGE16</t>
  </si>
  <si>
    <t>IGE17</t>
  </si>
  <si>
    <t>IGE18</t>
  </si>
  <si>
    <t>IGE19</t>
  </si>
  <si>
    <t>DeJong1</t>
  </si>
  <si>
    <t>DeJong2</t>
  </si>
  <si>
    <t>DeJong3</t>
  </si>
  <si>
    <t>DeJong4</t>
  </si>
  <si>
    <t>DeJong5</t>
  </si>
  <si>
    <t>DeJong6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</si>
</sst>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3F3F3F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4">
    <border>
      <left/>
      <right/>
      <top/>
      <bottom/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">
    <xf numFmtId="0" fontId="0" fillId="0" borderId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2" applyNumberFormat="0" applyAlignment="0" applyProtection="0"/>
    <xf numFmtId="0" fontId="6" fillId="7" borderId="2" applyNumberFormat="0" applyAlignment="0" applyProtection="0"/>
    <xf numFmtId="0" fontId="8" fillId="10" borderId="0" applyNumberFormat="0" applyBorder="0" applyAlignment="0" applyProtection="0"/>
    <xf numFmtId="0" fontId="10" fillId="7" borderId="3" applyNumberFormat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2" borderId="0" xfId="0" applyFill="1"/>
    <xf numFmtId="0" fontId="0" fillId="8" borderId="0" xfId="0" applyFill="1"/>
    <xf numFmtId="0" fontId="0" fillId="3" borderId="0" xfId="0" applyFill="1" applyAlignment="1">
      <alignment wrapText="1"/>
    </xf>
    <xf numFmtId="0" fontId="0" fillId="8" borderId="0" xfId="0" applyFill="1" applyAlignment="1">
      <alignment wrapText="1"/>
    </xf>
    <xf numFmtId="0" fontId="3" fillId="4" borderId="0" xfId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6" borderId="2" xfId="3"/>
    <xf numFmtId="14" fontId="5" fillId="6" borderId="2" xfId="3" applyNumberFormat="1"/>
    <xf numFmtId="0" fontId="0" fillId="9" borderId="0" xfId="0" applyFill="1"/>
    <xf numFmtId="0" fontId="6" fillId="7" borderId="2" xfId="4" applyAlignment="1">
      <alignment wrapText="1"/>
    </xf>
    <xf numFmtId="0" fontId="0" fillId="11" borderId="0" xfId="0" applyFill="1"/>
    <xf numFmtId="0" fontId="0" fillId="0" borderId="0" xfId="0" applyAlignment="1">
      <alignment wrapText="1"/>
    </xf>
    <xf numFmtId="0" fontId="4" fillId="2" borderId="0" xfId="2" applyFill="1" applyAlignment="1">
      <alignment wrapText="1"/>
    </xf>
    <xf numFmtId="0" fontId="8" fillId="10" borderId="0" xfId="5"/>
    <xf numFmtId="0" fontId="9" fillId="0" borderId="0" xfId="0" applyFont="1"/>
    <xf numFmtId="0" fontId="4" fillId="8" borderId="0" xfId="2" applyFill="1" applyAlignment="1">
      <alignment wrapText="1"/>
    </xf>
    <xf numFmtId="0" fontId="0" fillId="12" borderId="0" xfId="0" applyFill="1"/>
    <xf numFmtId="0" fontId="0" fillId="3" borderId="0" xfId="0" applyFill="1"/>
    <xf numFmtId="2" fontId="0" fillId="0" borderId="0" xfId="0" applyNumberFormat="1"/>
    <xf numFmtId="0" fontId="10" fillId="7" borderId="3" xfId="6"/>
    <xf numFmtId="0" fontId="10" fillId="7" borderId="3" xfId="6" applyAlignment="1">
      <alignment wrapText="1"/>
    </xf>
    <xf numFmtId="0" fontId="5" fillId="8" borderId="2" xfId="3" applyFill="1"/>
    <xf numFmtId="0" fontId="11" fillId="7" borderId="3" xfId="6" applyFont="1"/>
  </cellXfs>
  <cellStyles count="7">
    <cellStyle name="Bad" xfId="1" builtinId="27"/>
    <cellStyle name="Calculation" xfId="4" builtinId="22"/>
    <cellStyle name="Good" xfId="5" builtinId="26"/>
    <cellStyle name="Input" xfId="3" builtinId="20"/>
    <cellStyle name="Neutral" xfId="2" builtinId="28"/>
    <cellStyle name="Normal" xfId="0" builtinId="0"/>
    <cellStyle name="Output" xfId="6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23</xdr:row>
      <xdr:rowOff>0</xdr:rowOff>
    </xdr:from>
    <xdr:to>
      <xdr:col>14</xdr:col>
      <xdr:colOff>327660</xdr:colOff>
      <xdr:row>27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640BD6-93DD-5ABD-DDFB-E28347D9F0E7}"/>
            </a:ext>
          </a:extLst>
        </xdr:cNvPr>
        <xdr:cNvSpPr txBox="1"/>
      </xdr:nvSpPr>
      <xdr:spPr>
        <a:xfrm>
          <a:off x="655320" y="4206240"/>
          <a:ext cx="8206740" cy="754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Version 0.03</a:t>
          </a:r>
        </a:p>
        <a:p>
          <a:br>
            <a:rPr lang="en-GB" sz="1100"/>
          </a:br>
          <a:br>
            <a:rPr lang="en-GB" sz="1100"/>
          </a:br>
          <a:r>
            <a:rPr lang="en-GB" sz="1100"/>
            <a:t>Christian Langkamp</a:t>
          </a:r>
          <a:br>
            <a:rPr lang="en-GB" sz="1100"/>
          </a:br>
          <a:br>
            <a:rPr lang="en-GB" sz="1100"/>
          </a:br>
          <a:endParaRPr lang="en-GB" sz="1100"/>
        </a:p>
      </xdr:txBody>
    </xdr:sp>
    <xdr:clientData/>
  </xdr:twoCellAnchor>
  <xdr:twoCellAnchor>
    <xdr:from>
      <xdr:col>1</xdr:col>
      <xdr:colOff>45720</xdr:colOff>
      <xdr:row>30</xdr:row>
      <xdr:rowOff>137160</xdr:rowOff>
    </xdr:from>
    <xdr:to>
      <xdr:col>14</xdr:col>
      <xdr:colOff>327660</xdr:colOff>
      <xdr:row>54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F583FE0-B5D3-409F-BC3D-8B4E8F8C1C78}"/>
            </a:ext>
          </a:extLst>
        </xdr:cNvPr>
        <xdr:cNvSpPr txBox="1"/>
      </xdr:nvSpPr>
      <xdr:spPr>
        <a:xfrm>
          <a:off x="655320" y="5623560"/>
          <a:ext cx="8206740" cy="430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Instructions</a:t>
          </a:r>
          <a:br>
            <a:rPr lang="en-GB" sz="1100"/>
          </a:br>
          <a:br>
            <a:rPr lang="en-GB" sz="1100"/>
          </a:br>
          <a:r>
            <a:rPr lang="en-GB" sz="1100"/>
            <a:t>Basically, everything in green can have data entered with the result in the right language showing next to it,</a:t>
          </a:r>
          <a:br>
            <a:rPr lang="en-GB" sz="1100"/>
          </a:br>
          <a:r>
            <a:rPr lang="en-GB" sz="1100"/>
            <a:t>Everything</a:t>
          </a:r>
          <a:r>
            <a:rPr lang="en-GB" sz="1100" baseline="0"/>
            <a:t> in Orange Data like Dates can be entered.</a:t>
          </a:r>
          <a:br>
            <a:rPr lang="en-GB" sz="1100" baseline="0"/>
          </a:br>
          <a:br>
            <a:rPr lang="en-GB" sz="1100" baseline="0"/>
          </a:br>
          <a:r>
            <a:rPr lang="en-GB" sz="1100" baseline="0"/>
            <a:t>Everything in black&amp;grey should not be touched for danger of destroying links.</a:t>
          </a:r>
          <a:br>
            <a:rPr lang="en-GB" sz="1100"/>
          </a:br>
          <a:br>
            <a:rPr lang="en-GB" sz="1100"/>
          </a:br>
          <a:endParaRPr lang="en-GB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744070</xdr:colOff>
      <xdr:row>1</xdr:row>
      <xdr:rowOff>26894</xdr:rowOff>
    </xdr:from>
    <xdr:to>
      <xdr:col>16</xdr:col>
      <xdr:colOff>89647</xdr:colOff>
      <xdr:row>6</xdr:row>
      <xdr:rowOff>161364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CA045BA-B076-EB03-927C-8EB2746EB71F}"/>
            </a:ext>
          </a:extLst>
        </xdr:cNvPr>
        <xdr:cNvSpPr txBox="1"/>
      </xdr:nvSpPr>
      <xdr:spPr>
        <a:xfrm>
          <a:off x="4320988" y="206188"/>
          <a:ext cx="6553200" cy="10309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Insert the names into</a:t>
          </a:r>
          <a:r>
            <a:rPr lang="en-GB" sz="1100" baseline="0"/>
            <a:t> Column B and then insert the codes for the description into Columns C, E, G, I, K and columns D, F, H will update themselves.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12</xdr:col>
      <xdr:colOff>365760</xdr:colOff>
      <xdr:row>2</xdr:row>
      <xdr:rowOff>883920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89078B-D0A2-8C55-ED51-E3D075443D98}"/>
            </a:ext>
          </a:extLst>
        </xdr:cNvPr>
        <xdr:cNvSpPr txBox="1"/>
      </xdr:nvSpPr>
      <xdr:spPr>
        <a:xfrm>
          <a:off x="8663940" y="0"/>
          <a:ext cx="4640580" cy="106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8000" bIns="18000" rtlCol="0" anchor="t"/>
        <a:lstStyle/>
        <a:p>
          <a:r>
            <a:rPr lang="en-GB" sz="1100"/>
            <a:t>Focus</a:t>
          </a:r>
          <a:r>
            <a:rPr lang="en-GB" sz="1100" baseline="0"/>
            <a:t> - Commitment and constancy, resolve</a:t>
          </a:r>
        </a:p>
        <a:p>
          <a:r>
            <a:rPr lang="en-GB" sz="1100" baseline="0"/>
            <a:t>Engage - Encounter quality</a:t>
          </a:r>
        </a:p>
        <a:p>
          <a:r>
            <a:rPr lang="en-GB" sz="1100" baseline="0"/>
            <a:t>Attune - Empathy, emotional understanding</a:t>
          </a:r>
        </a:p>
        <a:p>
          <a:r>
            <a:rPr lang="en-GB" sz="1100" baseline="0"/>
            <a:t>Schedule - Access and Follow through</a:t>
          </a:r>
        </a:p>
        <a:p>
          <a:r>
            <a:rPr lang="en-GB" sz="1100" baseline="0"/>
            <a:t>Treasure - Shared chapters and recent additions</a:t>
          </a:r>
        </a:p>
        <a:p>
          <a:endParaRPr lang="en-GB" sz="1100" baseline="0"/>
        </a:p>
        <a:p>
          <a:r>
            <a:rPr lang="en-GB" sz="1100" baseline="0"/>
            <a:t>Growth - Energising for after growth and long term compounding effect of Mutual ripening</a:t>
          </a:r>
        </a:p>
        <a:p>
          <a:r>
            <a:rPr lang="en-GB" sz="1100" baseline="0"/>
            <a:t>Character judgement, thinking and clarity, creation and delivery</a:t>
          </a:r>
          <a:endParaRPr lang="en-GB" sz="1100"/>
        </a:p>
      </xdr:txBody>
    </xdr:sp>
    <xdr:clientData/>
  </xdr:twoCellAnchor>
  <xdr:twoCellAnchor>
    <xdr:from>
      <xdr:col>0</xdr:col>
      <xdr:colOff>38100</xdr:colOff>
      <xdr:row>0</xdr:row>
      <xdr:rowOff>15240</xdr:rowOff>
    </xdr:from>
    <xdr:to>
      <xdr:col>8</xdr:col>
      <xdr:colOff>1074420</xdr:colOff>
      <xdr:row>2</xdr:row>
      <xdr:rowOff>792480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2E0C51-580E-E720-3D81-3D5A2A6B7E1E}"/>
            </a:ext>
          </a:extLst>
        </xdr:cNvPr>
        <xdr:cNvSpPr txBox="1"/>
      </xdr:nvSpPr>
      <xdr:spPr>
        <a:xfrm>
          <a:off x="38100" y="15240"/>
          <a:ext cx="12329160" cy="9601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Instructions:</a:t>
          </a:r>
          <a:br>
            <a:rPr lang="en-GB" sz="1100"/>
          </a:br>
          <a:br>
            <a:rPr lang="en-GB" sz="1100"/>
          </a:br>
          <a:r>
            <a:rPr lang="en-GB" sz="1100"/>
            <a:t>Pick</a:t>
          </a:r>
          <a:r>
            <a:rPr lang="en-GB" sz="1100" baseline="0"/>
            <a:t> the people from the Roster for whom you wish to fill out, then fill out the drop down menus in each of the columns C to I. </a:t>
          </a:r>
          <a:br>
            <a:rPr lang="en-GB" sz="1100" baseline="0"/>
          </a:br>
          <a:r>
            <a:rPr lang="en-GB" sz="1100" baseline="0"/>
            <a:t>For an explanation of the FEAST+G model - look at the explainer video on https://youtube.com/@initiativegemeinsamkeit4933?si=iCIdIcexJUxJ7K0F</a:t>
          </a:r>
          <a:endParaRPr lang="en-GB" sz="1100"/>
        </a:p>
      </xdr:txBody>
    </xdr:sp>
    <xdr:clientData/>
  </xdr:twoCellAnchor>
  <xdr:twoCellAnchor>
    <xdr:from>
      <xdr:col>21</xdr:col>
      <xdr:colOff>0</xdr:colOff>
      <xdr:row>3</xdr:row>
      <xdr:rowOff>320040</xdr:rowOff>
    </xdr:from>
    <xdr:to>
      <xdr:col>27</xdr:col>
      <xdr:colOff>312420</xdr:colOff>
      <xdr:row>7</xdr:row>
      <xdr:rowOff>472440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1ABF8F3-9F7E-C31A-249C-47CCBE5C1E03}"/>
            </a:ext>
          </a:extLst>
        </xdr:cNvPr>
        <xdr:cNvSpPr txBox="1"/>
      </xdr:nvSpPr>
      <xdr:spPr>
        <a:xfrm>
          <a:off x="23942040" y="2019300"/>
          <a:ext cx="3505200" cy="3230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R01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 friend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Bester Freund:in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R02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Mind opener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Horizonterweiterer:in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R03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Cheerleader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Cheerleader:in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R04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Neighbour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Nachbar:in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R05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Discussant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Diskussionspartner:in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R06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Coach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Coach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R07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Mentor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Mentor:in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R08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Rust friend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Altfreund:in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R09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Young sister/brother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Jüngere Schwester/jüngerer Bruder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R10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Best friends partner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Partner:in des besten Freundes/der besten Freundin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R11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Partner in Crime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Kompliz:in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R12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Mom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Mutter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R13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Connector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Vernetzer:in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R14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Saint &amp; Idol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Heiliger &amp; Idol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R15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Single friend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Single-Freund:in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R16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Clown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Clown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R17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Dad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Vater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R18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Daredevil / Bad influence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Draufgänger:in / schlechter Einfluss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R19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Work Pal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Arbeitskumpel:in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R20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Running/Sports partner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Lauf-/Sportpartner:in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R21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Companion</a:t>
          </a:r>
          <a:r>
            <a:rPr lang="en-GB">
              <a:effectLst/>
            </a:rPr>
            <a:t> </a:t>
          </a:r>
          <a:r>
            <a:rPr lang="en-GB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Begleiter:in</a:t>
          </a:r>
          <a:r>
            <a:rPr lang="en-GB">
              <a:effectLst/>
            </a:rPr>
            <a:t> </a:t>
          </a:r>
          <a:endParaRPr lang="en-GB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0</xdr:row>
      <xdr:rowOff>160020</xdr:rowOff>
    </xdr:from>
    <xdr:to>
      <xdr:col>2</xdr:col>
      <xdr:colOff>716280</xdr:colOff>
      <xdr:row>4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CE99F68-409E-C44F-98CF-1E781B4977F2}"/>
            </a:ext>
          </a:extLst>
        </xdr:cNvPr>
        <xdr:cNvSpPr txBox="1"/>
      </xdr:nvSpPr>
      <xdr:spPr>
        <a:xfrm>
          <a:off x="472440" y="160020"/>
          <a:ext cx="4549140" cy="617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Instructions:</a:t>
          </a:r>
          <a:br>
            <a:rPr lang="en-GB" sz="1100"/>
          </a:br>
          <a:r>
            <a:rPr lang="en-GB" sz="1100"/>
            <a:t>Here</a:t>
          </a:r>
          <a:r>
            <a:rPr lang="en-GB" sz="1100" baseline="0"/>
            <a:t> are some questions on your social needs and your experience of connectedness.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DDAC4-A9C5-4B65-9EAB-E395C382AB3A}">
  <dimension ref="B3:D4"/>
  <sheetViews>
    <sheetView tabSelected="1" workbookViewId="0">
      <selection activeCell="G11" sqref="G11"/>
    </sheetView>
    <sheetView workbookViewId="1">
      <selection activeCell="R41" sqref="R41"/>
    </sheetView>
  </sheetViews>
  <sheetFormatPr defaultRowHeight="14.4" x14ac:dyDescent="0.3"/>
  <sheetData>
    <row r="3" spans="2:4" x14ac:dyDescent="0.3">
      <c r="B3" t="s">
        <v>620</v>
      </c>
      <c r="C3" s="4" t="s">
        <v>614</v>
      </c>
      <c r="D3" t="str">
        <f>VLOOKUP(C3,LU_Lang!$A$4:$B$6,2,FALSE)</f>
        <v>English</v>
      </c>
    </row>
    <row r="4" spans="2:4" x14ac:dyDescent="0.3">
      <c r="B4" t="s">
        <v>621</v>
      </c>
    </row>
  </sheetData>
  <dataValidations count="1">
    <dataValidation type="list" allowBlank="1" showInputMessage="1" showErrorMessage="1" sqref="C3" xr:uid="{3DB00B3B-BA00-4C33-B9DD-24604CCF4CD4}">
      <formula1>Lang</formula1>
    </dataValidation>
  </dataValidation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9823-AD86-471E-8D43-F19C8D1C75C4}">
  <dimension ref="A2:H116"/>
  <sheetViews>
    <sheetView workbookViewId="0">
      <selection activeCell="I15" sqref="I15"/>
    </sheetView>
    <sheetView topLeftCell="A3" workbookViewId="1">
      <selection activeCell="A77" sqref="A77:C97"/>
    </sheetView>
  </sheetViews>
  <sheetFormatPr defaultRowHeight="14.4" x14ac:dyDescent="0.3"/>
  <cols>
    <col min="6" max="6" width="29.6640625" customWidth="1"/>
  </cols>
  <sheetData>
    <row r="2" spans="1:4" x14ac:dyDescent="0.3">
      <c r="B2" t="s">
        <v>614</v>
      </c>
      <c r="C2" t="s">
        <v>616</v>
      </c>
      <c r="D2" t="s">
        <v>618</v>
      </c>
    </row>
    <row r="3" spans="1:4" x14ac:dyDescent="0.3">
      <c r="A3" t="s">
        <v>656</v>
      </c>
      <c r="B3" t="s">
        <v>656</v>
      </c>
      <c r="C3" t="s">
        <v>690</v>
      </c>
    </row>
    <row r="4" spans="1:4" x14ac:dyDescent="0.3">
      <c r="A4" t="s">
        <v>32</v>
      </c>
      <c r="B4" t="s">
        <v>32</v>
      </c>
      <c r="C4" t="s">
        <v>32</v>
      </c>
    </row>
    <row r="5" spans="1:4" x14ac:dyDescent="0.3">
      <c r="A5" t="s">
        <v>38</v>
      </c>
      <c r="B5" t="s">
        <v>38</v>
      </c>
      <c r="C5" t="s">
        <v>1023</v>
      </c>
    </row>
    <row r="6" spans="1:4" x14ac:dyDescent="0.3">
      <c r="A6" t="s">
        <v>39</v>
      </c>
      <c r="B6" t="s">
        <v>39</v>
      </c>
      <c r="C6" t="s">
        <v>1024</v>
      </c>
    </row>
    <row r="7" spans="1:4" x14ac:dyDescent="0.3">
      <c r="A7" t="s">
        <v>41</v>
      </c>
      <c r="B7" t="s">
        <v>41</v>
      </c>
      <c r="C7" t="s">
        <v>1025</v>
      </c>
    </row>
    <row r="8" spans="1:4" x14ac:dyDescent="0.3">
      <c r="A8" t="s">
        <v>42</v>
      </c>
      <c r="B8" t="s">
        <v>42</v>
      </c>
      <c r="C8" t="s">
        <v>1026</v>
      </c>
    </row>
    <row r="9" spans="1:4" x14ac:dyDescent="0.3">
      <c r="A9" t="s">
        <v>40</v>
      </c>
      <c r="B9" t="s">
        <v>40</v>
      </c>
      <c r="C9" t="s">
        <v>1027</v>
      </c>
    </row>
    <row r="10" spans="1:4" x14ac:dyDescent="0.3">
      <c r="A10" t="s">
        <v>43</v>
      </c>
      <c r="B10" t="s">
        <v>43</v>
      </c>
      <c r="C10" t="s">
        <v>1028</v>
      </c>
    </row>
    <row r="11" spans="1:4" x14ac:dyDescent="0.3">
      <c r="A11" t="s">
        <v>883</v>
      </c>
      <c r="B11" t="s">
        <v>768</v>
      </c>
      <c r="C11" t="s">
        <v>1029</v>
      </c>
    </row>
    <row r="12" spans="1:4" x14ac:dyDescent="0.3">
      <c r="A12" t="s">
        <v>884</v>
      </c>
      <c r="B12" t="s">
        <v>769</v>
      </c>
      <c r="C12" t="s">
        <v>1033</v>
      </c>
    </row>
    <row r="13" spans="1:4" x14ac:dyDescent="0.3">
      <c r="A13" t="s">
        <v>1022</v>
      </c>
      <c r="B13" t="s">
        <v>770</v>
      </c>
      <c r="C13" t="s">
        <v>1032</v>
      </c>
    </row>
    <row r="14" spans="1:4" x14ac:dyDescent="0.3">
      <c r="A14" t="s">
        <v>608</v>
      </c>
      <c r="B14" t="s">
        <v>608</v>
      </c>
      <c r="C14" t="s">
        <v>1030</v>
      </c>
    </row>
    <row r="15" spans="1:4" x14ac:dyDescent="0.3">
      <c r="A15" t="s">
        <v>609</v>
      </c>
      <c r="B15" t="s">
        <v>609</v>
      </c>
      <c r="C15" t="s">
        <v>1031</v>
      </c>
    </row>
    <row r="21" spans="1:7" x14ac:dyDescent="0.3">
      <c r="A21" t="s">
        <v>38</v>
      </c>
      <c r="B21" t="s">
        <v>614</v>
      </c>
      <c r="C21" t="s">
        <v>616</v>
      </c>
      <c r="D21" t="s">
        <v>618</v>
      </c>
      <c r="F21" t="s">
        <v>45</v>
      </c>
    </row>
    <row r="22" spans="1:7" x14ac:dyDescent="0.3">
      <c r="A22">
        <v>-2</v>
      </c>
      <c r="B22" t="str">
        <f>F22</f>
        <v>They’re chasing; I’m easing out.</v>
      </c>
      <c r="C22" t="str">
        <f>G22</f>
        <v>Die anderen sind hinterher; ich ziehe mich zurück.</v>
      </c>
      <c r="D22" t="s">
        <v>646</v>
      </c>
      <c r="F22" t="s">
        <v>46</v>
      </c>
      <c r="G22" t="s">
        <v>699</v>
      </c>
    </row>
    <row r="23" spans="1:7" x14ac:dyDescent="0.3">
      <c r="A23">
        <v>-1</v>
      </c>
      <c r="B23" t="str">
        <f t="shared" ref="B23:B26" si="0">F23</f>
        <v>They’re carrying momentum.</v>
      </c>
      <c r="C23" t="str">
        <f t="shared" ref="C23:C26" si="1">G23</f>
        <v>Die anderen haben den Schwung.</v>
      </c>
      <c r="D23" t="s">
        <v>647</v>
      </c>
      <c r="F23" t="s">
        <v>50</v>
      </c>
      <c r="G23" t="s">
        <v>700</v>
      </c>
    </row>
    <row r="24" spans="1:7" x14ac:dyDescent="0.3">
      <c r="A24">
        <v>0</v>
      </c>
      <c r="B24" t="str">
        <f t="shared" si="0"/>
        <v>Feels even.</v>
      </c>
      <c r="C24" t="str">
        <f t="shared" si="1"/>
        <v>Fühlt sich ausgeglichen an.</v>
      </c>
      <c r="D24" t="s">
        <v>648</v>
      </c>
      <c r="F24" t="s">
        <v>49</v>
      </c>
      <c r="G24" t="s">
        <v>701</v>
      </c>
    </row>
    <row r="25" spans="1:7" x14ac:dyDescent="0.3">
      <c r="A25">
        <v>1</v>
      </c>
      <c r="B25" t="str">
        <f t="shared" si="0"/>
        <v xml:space="preserve"> I’m carrying momentum.</v>
      </c>
      <c r="C25" t="str">
        <f t="shared" si="1"/>
        <v>Ich habe den Schwung.</v>
      </c>
      <c r="D25" t="s">
        <v>649</v>
      </c>
      <c r="F25" t="s">
        <v>48</v>
      </c>
      <c r="G25" t="s">
        <v>702</v>
      </c>
    </row>
    <row r="26" spans="1:7" x14ac:dyDescent="0.3">
      <c r="A26">
        <v>2</v>
      </c>
      <c r="B26" t="str">
        <f t="shared" si="0"/>
        <v xml:space="preserve"> I’m chasing; they’re cooling.</v>
      </c>
      <c r="C26" t="str">
        <f t="shared" si="1"/>
        <v>Ich laufe hinterher; die anderen kühlen ab.</v>
      </c>
      <c r="D26" t="s">
        <v>650</v>
      </c>
      <c r="F26" t="s">
        <v>47</v>
      </c>
      <c r="G26" t="s">
        <v>703</v>
      </c>
    </row>
    <row r="29" spans="1:7" x14ac:dyDescent="0.3">
      <c r="A29" t="s">
        <v>39</v>
      </c>
    </row>
    <row r="30" spans="1:7" x14ac:dyDescent="0.3">
      <c r="A30">
        <v>0</v>
      </c>
      <c r="B30" t="str">
        <f>F30</f>
        <v>Plans often slip; priority given only when convenient.</v>
      </c>
      <c r="C30" t="str">
        <f>G30</f>
        <v>Pläne werden oft verschoben; Priorität nur, wenn es gerade passt.</v>
      </c>
      <c r="D30" t="s">
        <v>646</v>
      </c>
      <c r="F30" t="s">
        <v>164</v>
      </c>
      <c r="G30" t="s">
        <v>707</v>
      </c>
    </row>
    <row r="31" spans="1:7" x14ac:dyDescent="0.3">
      <c r="A31">
        <v>1</v>
      </c>
      <c r="B31" t="str">
        <f t="shared" ref="B31:B33" si="2">F31</f>
        <v>Shows up when asked but cancels/drifts; rebooks inconsistently.</v>
      </c>
      <c r="C31" t="str">
        <f t="shared" ref="C31:C33" si="3">G31</f>
        <v>Kommt, wenn man fragt, sagt aber ab oder lässt es auslaufen; vereinbart unzuverlässig neue Termine.</v>
      </c>
      <c r="D31" t="s">
        <v>647</v>
      </c>
      <c r="F31" t="s">
        <v>165</v>
      </c>
      <c r="G31" t="s">
        <v>708</v>
      </c>
    </row>
    <row r="32" spans="1:7" x14ac:dyDescent="0.3">
      <c r="A32">
        <v>2</v>
      </c>
      <c r="B32" t="str">
        <f t="shared" si="2"/>
        <v>Keeps most promises; when it costs, we still make room; rebooks promptly.</v>
      </c>
      <c r="C32" t="str">
        <f t="shared" si="3"/>
        <v>Hält die meisten Zusagen; wenn es etwas kostet, schaffen wir trotzdem Raum; vereinbart prompt neu.</v>
      </c>
      <c r="D32" t="s">
        <v>648</v>
      </c>
      <c r="F32" t="s">
        <v>166</v>
      </c>
      <c r="G32" t="s">
        <v>709</v>
      </c>
    </row>
    <row r="33" spans="1:7" x14ac:dyDescent="0.3">
      <c r="A33">
        <v>3</v>
      </c>
      <c r="B33" t="str">
        <f t="shared" si="2"/>
        <v>A standing ritual/slot exists and is kept under cost; “has my back” is visible.</v>
      </c>
      <c r="C33" t="str">
        <f t="shared" si="3"/>
        <v>Es gibt ein festes Ritual/einen festen Termin-Slot, der auch bei Aufwand eingehalten wird; „steht hinter mir“ ist sichtbar.</v>
      </c>
      <c r="D33" t="s">
        <v>649</v>
      </c>
      <c r="F33" t="s">
        <v>167</v>
      </c>
      <c r="G33" t="s">
        <v>710</v>
      </c>
    </row>
    <row r="38" spans="1:7" x14ac:dyDescent="0.3">
      <c r="A38" t="s">
        <v>40</v>
      </c>
    </row>
    <row r="39" spans="1:7" x14ac:dyDescent="0.3">
      <c r="A39">
        <v>0</v>
      </c>
      <c r="B39" t="str">
        <f>F39</f>
        <v>Hard to arrange; slow replies; cancellations not rebooked.</v>
      </c>
      <c r="C39" t="str">
        <f>G39</f>
        <v>Schwer zu organisieren; langsame Antworten; Absagen werden nicht neu vereinbart.</v>
      </c>
      <c r="D39" t="s">
        <v>646</v>
      </c>
      <c r="F39" t="s">
        <v>168</v>
      </c>
      <c r="G39" t="s">
        <v>711</v>
      </c>
    </row>
    <row r="40" spans="1:7" x14ac:dyDescent="0.3">
      <c r="A40">
        <v>1</v>
      </c>
      <c r="B40" t="str">
        <f t="shared" ref="B40:B42" si="4">F40</f>
        <v>Moderate friction; meetings eventually happen after reminders.</v>
      </c>
      <c r="C40" t="str">
        <f t="shared" ref="C40:C42" si="5">G40</f>
        <v>Mäßige Reibung; Treffen kommen nach Erinnerungen schließlich zustande.</v>
      </c>
      <c r="D40" t="s">
        <v>647</v>
      </c>
      <c r="F40" t="s">
        <v>169</v>
      </c>
      <c r="G40" t="s">
        <v>712</v>
      </c>
    </row>
    <row r="41" spans="1:7" x14ac:dyDescent="0.3">
      <c r="A41">
        <v>2</v>
      </c>
      <c r="B41" t="str">
        <f t="shared" si="4"/>
        <v>Low friction; responsive; cancellations rebooked quickly.</v>
      </c>
      <c r="C41" t="str">
        <f t="shared" si="5"/>
        <v>Geringe Reibung; reaktionsschnell; Absagen werden schnell neu vereinbart.</v>
      </c>
      <c r="D41" t="s">
        <v>648</v>
      </c>
      <c r="F41" t="s">
        <v>170</v>
      </c>
      <c r="G41" t="s">
        <v>713</v>
      </c>
    </row>
    <row r="42" spans="1:7" x14ac:dyDescent="0.3">
      <c r="A42">
        <v>3</v>
      </c>
      <c r="B42" t="str">
        <f t="shared" si="4"/>
        <v>Proactive coordination; multiple workable modes (walk/voice/async) make meet-ups easy.</v>
      </c>
      <c r="C42" t="str">
        <f t="shared" si="5"/>
        <v>Proaktive Koordination; mehrere praktikable Modi (Spaziergang/Anruf/asynchron) machen Verabredungen leicht.</v>
      </c>
      <c r="D42" t="s">
        <v>649</v>
      </c>
      <c r="F42" t="s">
        <v>171</v>
      </c>
      <c r="G42" t="s">
        <v>714</v>
      </c>
    </row>
    <row r="45" spans="1:7" x14ac:dyDescent="0.3">
      <c r="A45" t="s">
        <v>41</v>
      </c>
    </row>
    <row r="46" spans="1:7" x14ac:dyDescent="0.3">
      <c r="A46">
        <v>0</v>
      </c>
      <c r="B46" t="str">
        <f>F46</f>
        <v>Flat/draining; stilted; little “dirt time” or good talk.</v>
      </c>
      <c r="C46" t="str">
        <f>G46</f>
        <v>Flach/auslaugend; steif; wenig „dirt time“ oder gute Gespräche.</v>
      </c>
      <c r="D46" t="s">
        <v>646</v>
      </c>
      <c r="F46" t="s">
        <v>172</v>
      </c>
      <c r="G46" t="s">
        <v>715</v>
      </c>
    </row>
    <row r="47" spans="1:7" x14ac:dyDescent="0.3">
      <c r="A47">
        <v>1</v>
      </c>
      <c r="B47" t="str">
        <f t="shared" ref="B47:B49" si="6">F47</f>
        <v>Mixed; one thread lands, others stall.</v>
      </c>
      <c r="C47" t="str">
        <f t="shared" ref="C47:C49" si="7">G47</f>
        <v>Gemischt; ein Thema zündet, andere versanden.</v>
      </c>
      <c r="D47" t="s">
        <v>647</v>
      </c>
      <c r="F47" t="s">
        <v>173</v>
      </c>
      <c r="G47" t="s">
        <v>716</v>
      </c>
    </row>
    <row r="48" spans="1:7" x14ac:dyDescent="0.3">
      <c r="A48">
        <v>2</v>
      </c>
      <c r="B48" t="str">
        <f t="shared" si="6"/>
        <v>Usually companionable/fun/flow; good conversation or co-doing feels natural.</v>
      </c>
      <c r="C48" t="str">
        <f t="shared" si="7"/>
        <v>Meist gesellig/spaßig/im Flow; gute Gespräche oder gemeinsames Tun fühlen sich natürlich an.</v>
      </c>
      <c r="D48" t="s">
        <v>648</v>
      </c>
      <c r="F48" t="s">
        <v>174</v>
      </c>
      <c r="G48" t="s">
        <v>717</v>
      </c>
    </row>
    <row r="49" spans="1:7" x14ac:dyDescent="0.3">
      <c r="A49">
        <v>3</v>
      </c>
      <c r="B49" t="str">
        <f t="shared" si="6"/>
        <v>Consistently vital; we reliably have golden talk or energising co-doing.</v>
      </c>
      <c r="C49" t="str">
        <f t="shared" si="7"/>
        <v>Konstant lebendig; wir haben verlässlich goldene Gespräche oder belebendes gemeinsames Tun.</v>
      </c>
      <c r="D49" t="s">
        <v>649</v>
      </c>
      <c r="F49" t="s">
        <v>175</v>
      </c>
      <c r="G49" t="s">
        <v>718</v>
      </c>
    </row>
    <row r="52" spans="1:7" x14ac:dyDescent="0.3">
      <c r="A52" t="s">
        <v>42</v>
      </c>
    </row>
    <row r="53" spans="1:7" x14ac:dyDescent="0.3">
      <c r="A53">
        <v>0</v>
      </c>
      <c r="B53" t="str">
        <f>F53</f>
        <v>Often missed/monologued; advice before listening; safety uncertain.</v>
      </c>
      <c r="C53" t="str">
        <f>G53</f>
        <v>Oft verfehlt/monologisiert; Ratschläge vor dem Zuhören; psychologische Sicherheit fraglich.</v>
      </c>
      <c r="D53" t="s">
        <v>646</v>
      </c>
      <c r="F53" t="s">
        <v>176</v>
      </c>
      <c r="G53" t="s">
        <v>719</v>
      </c>
    </row>
    <row r="54" spans="1:7" x14ac:dyDescent="0.3">
      <c r="A54">
        <v>1</v>
      </c>
      <c r="B54" t="str">
        <f t="shared" ref="B54:B56" si="8">F54</f>
        <v>Effort shows but patchy; sometimes off-key or minimizing.</v>
      </c>
      <c r="C54" t="str">
        <f t="shared" ref="C54:C56" si="9">G54</f>
        <v>Bemühung erkennbar, aber lückenhaft; manchmal tonal daneben oder verharmlosend.</v>
      </c>
      <c r="D54" t="s">
        <v>647</v>
      </c>
      <c r="F54" t="s">
        <v>177</v>
      </c>
      <c r="G54" t="s">
        <v>720</v>
      </c>
    </row>
    <row r="55" spans="1:7" x14ac:dyDescent="0.3">
      <c r="A55">
        <v>2</v>
      </c>
      <c r="B55" t="str">
        <f t="shared" si="8"/>
        <v>Feels accurately seen; active-constructive replies; vulnerability comfortable.</v>
      </c>
      <c r="C55" t="str">
        <f t="shared" si="9"/>
        <v>Fühlt sich zutreffend gesehen an; aktiv-konstruktive Antworten; Verletzlichkeit fühlt sich sicher an.</v>
      </c>
      <c r="D55" t="s">
        <v>648</v>
      </c>
      <c r="F55" t="s">
        <v>178</v>
      </c>
      <c r="G55" t="s">
        <v>721</v>
      </c>
    </row>
    <row r="56" spans="1:7" x14ac:dyDescent="0.3">
      <c r="A56">
        <v>3</v>
      </c>
      <c r="B56" t="str">
        <f t="shared" si="8"/>
        <v>Deeply responsive; remembers nuances; follows up thoughtfully; confidentiality rock-solid.</v>
      </c>
      <c r="C56" t="str">
        <f t="shared" si="9"/>
        <v>Sehr aufmerksam und responsiv; merkt sich Nuancen; greift Themen bedacht wieder auf; Vertraulichkeit felsenfest.</v>
      </c>
      <c r="D56" t="s">
        <v>649</v>
      </c>
      <c r="F56" t="s">
        <v>179</v>
      </c>
      <c r="G56" t="s">
        <v>722</v>
      </c>
    </row>
    <row r="59" spans="1:7" x14ac:dyDescent="0.3">
      <c r="A59" t="s">
        <v>43</v>
      </c>
    </row>
    <row r="60" spans="1:7" x14ac:dyDescent="0.3">
      <c r="A60">
        <v>0</v>
      </c>
      <c r="B60" t="str">
        <f>F60</f>
        <v>Thin story; few memorable episodes; no fresh memory in 2–3 months.</v>
      </c>
      <c r="C60" t="str">
        <f>G60</f>
        <v>Dünne gemeinsame Geschichte; wenige erinnerungswürdige Episoden; keine neue gemeinsame Erinnerung in den letzten 2–3 Monaten.</v>
      </c>
      <c r="D60" t="s">
        <v>646</v>
      </c>
      <c r="F60" t="s">
        <v>180</v>
      </c>
      <c r="G60" t="s">
        <v>723</v>
      </c>
    </row>
    <row r="61" spans="1:7" x14ac:dyDescent="0.3">
      <c r="A61">
        <v>1</v>
      </c>
      <c r="B61" t="str">
        <f t="shared" ref="B61:B63" si="10">F61</f>
        <v>Some shared chapters or one fresh memory recently.</v>
      </c>
      <c r="C61" t="str">
        <f t="shared" ref="C61:C63" si="11">G61</f>
        <v>Einige gemeinsame Kapitel oder kürzlich eine frische Erinnerung.</v>
      </c>
      <c r="D61" t="s">
        <v>647</v>
      </c>
      <c r="F61" t="s">
        <v>181</v>
      </c>
      <c r="G61" t="s">
        <v>724</v>
      </c>
    </row>
    <row r="62" spans="1:7" x14ac:dyDescent="0.3">
      <c r="A62">
        <v>2</v>
      </c>
      <c r="B62" t="str">
        <f t="shared" si="10"/>
        <v>Rich story and a fresh chapter in the last 6–8 weeks.</v>
      </c>
      <c r="C62" t="str">
        <f t="shared" si="11"/>
        <v>Reiche gemeinsame Geschichte und ein frisches Kapitel in den letzten 6–8 Wochen.</v>
      </c>
      <c r="D62" t="s">
        <v>648</v>
      </c>
      <c r="F62" t="s">
        <v>182</v>
      </c>
      <c r="G62" t="s">
        <v>725</v>
      </c>
    </row>
    <row r="63" spans="1:7" x14ac:dyDescent="0.3">
      <c r="A63">
        <v>3</v>
      </c>
      <c r="B63" t="str">
        <f t="shared" si="10"/>
        <v>Rich story and multiple fresh chapters lately; small rituals/traditions alive.</v>
      </c>
      <c r="C63" t="str">
        <f t="shared" si="11"/>
        <v>Reiche gemeinsame Geschichte und zuletzt mehrere frische Kapitel; kleine Rituale/Traditionen sind lebendig.</v>
      </c>
      <c r="D63" t="s">
        <v>649</v>
      </c>
      <c r="F63" t="s">
        <v>183</v>
      </c>
      <c r="G63" t="s">
        <v>726</v>
      </c>
    </row>
    <row r="66" spans="1:8" x14ac:dyDescent="0.3">
      <c r="A66" t="s">
        <v>44</v>
      </c>
    </row>
    <row r="67" spans="1:8" x14ac:dyDescent="0.3">
      <c r="A67">
        <v>0</v>
      </c>
      <c r="B67" t="str">
        <f>F67</f>
        <v>No discernible change attributable to this tie (recently or in long arc).</v>
      </c>
      <c r="C67" t="str">
        <f>G67</f>
        <v>Kein erkennbarer, auf diese Beziehung zurückzuführender Wandel (weder in letzter Zeit noch im langfristigen Verlauf).</v>
      </c>
      <c r="D67" t="s">
        <v>646</v>
      </c>
      <c r="F67" t="s">
        <v>184</v>
      </c>
      <c r="G67" t="s">
        <v>750</v>
      </c>
    </row>
    <row r="68" spans="1:8" x14ac:dyDescent="0.3">
      <c r="A68">
        <v>1</v>
      </c>
      <c r="B68" t="str">
        <f t="shared" ref="B68:B70" si="12">F68</f>
        <v>Clear nudge in one facet (e.g., tried a habit, sharpened one decision); give one example.</v>
      </c>
      <c r="C68" t="str">
        <f t="shared" ref="C68:C70" si="13">G68</f>
        <v>Klarer Anstoß in einem Aspekt (z. B. eine Gewohnheit ausprobiert, eine Entscheidung konkretisiert); ein Beispiel nennen.</v>
      </c>
      <c r="D68" t="s">
        <v>647</v>
      </c>
      <c r="F68" t="s">
        <v>185</v>
      </c>
      <c r="G68" t="s">
        <v>751</v>
      </c>
    </row>
    <row r="69" spans="1:8" x14ac:dyDescent="0.3">
      <c r="A69">
        <v>2</v>
      </c>
      <c r="B69" t="str">
        <f t="shared" si="12"/>
        <v>Sustained influence in one facet or lighter changes across two facets; give examples.</v>
      </c>
      <c r="C69" t="str">
        <f t="shared" si="13"/>
        <v>Anhaltender Einfluss in einem Aspekt oder leichtere Veränderungen über zwei Aspekte hinweg; Beispiele nennen.</v>
      </c>
      <c r="D69" t="s">
        <v>648</v>
      </c>
      <c r="F69" t="s">
        <v>186</v>
      </c>
      <c r="G69" t="s">
        <v>752</v>
      </c>
    </row>
    <row r="70" spans="1:8" x14ac:dyDescent="0.3">
      <c r="A70">
        <v>3</v>
      </c>
      <c r="B70" t="str">
        <f t="shared" si="12"/>
        <v>Recurrent, attributable change across ≥2 facets this season or a deep long-arc imprint (identity/standards/work); give one example per facet.</v>
      </c>
      <c r="C70" t="str">
        <f t="shared" si="13"/>
        <v>Wiederkehrende, dieser Beziehung zurechenbare Veränderungen in ≥ 2 Aspekten in dieser Phase oder ein tiefer langfristiger Abdruck (Identität/Standards/Arbeit);</v>
      </c>
      <c r="D70" t="s">
        <v>649</v>
      </c>
      <c r="F70" t="s">
        <v>187</v>
      </c>
      <c r="G70" t="s">
        <v>753</v>
      </c>
    </row>
    <row r="73" spans="1:8" x14ac:dyDescent="0.3">
      <c r="A73" t="s">
        <v>697</v>
      </c>
      <c r="B73" t="s">
        <v>704</v>
      </c>
    </row>
    <row r="74" spans="1:8" x14ac:dyDescent="0.3">
      <c r="A74">
        <v>0</v>
      </c>
      <c r="B74" t="str">
        <f>F74</f>
        <v>No discernible imprint:</v>
      </c>
      <c r="C74" t="str">
        <f>G74</f>
        <v>Kein erkennbarer Abdruck:</v>
      </c>
      <c r="D74" t="s">
        <v>646</v>
      </c>
      <c r="F74" t="s">
        <v>728</v>
      </c>
      <c r="G74" t="s">
        <v>754</v>
      </c>
      <c r="H74" t="s">
        <v>729</v>
      </c>
    </row>
    <row r="75" spans="1:8" x14ac:dyDescent="0.3">
      <c r="A75">
        <v>1</v>
      </c>
      <c r="B75" t="str">
        <f t="shared" ref="B75:B77" si="14">F75</f>
        <v>Nudge (single domain)</v>
      </c>
      <c r="C75" t="str">
        <f t="shared" ref="C75:C77" si="15">G75</f>
        <v>Anstoß (einzelner Bereich)</v>
      </c>
      <c r="D75" t="s">
        <v>647</v>
      </c>
      <c r="F75" t="s">
        <v>730</v>
      </c>
      <c r="G75" t="s">
        <v>755</v>
      </c>
      <c r="H75" t="s">
        <v>731</v>
      </c>
    </row>
    <row r="76" spans="1:8" x14ac:dyDescent="0.3">
      <c r="A76">
        <v>2</v>
      </c>
      <c r="B76" t="str">
        <f t="shared" si="14"/>
        <v>Sustained standard (one domain):</v>
      </c>
      <c r="C76" t="str">
        <f t="shared" si="15"/>
        <v>Dauerhafter Standard (ein Bereich):</v>
      </c>
      <c r="D76" t="s">
        <v>648</v>
      </c>
      <c r="F76" t="s">
        <v>732</v>
      </c>
      <c r="G76" t="s">
        <v>756</v>
      </c>
      <c r="H76" t="s">
        <v>733</v>
      </c>
    </row>
    <row r="77" spans="1:8" x14ac:dyDescent="0.3">
      <c r="A77">
        <v>3</v>
      </c>
      <c r="B77" t="str">
        <f t="shared" si="14"/>
        <v>Deepened character (multi-domain or long-arc)</v>
      </c>
      <c r="C77" t="str">
        <f t="shared" si="15"/>
        <v>Vertiefte Charakterentwicklung (mehrere Bereiche oder langfristig)</v>
      </c>
      <c r="D77" t="s">
        <v>649</v>
      </c>
      <c r="F77" t="s">
        <v>727</v>
      </c>
      <c r="G77" t="s">
        <v>757</v>
      </c>
      <c r="H77" t="s">
        <v>734</v>
      </c>
    </row>
    <row r="80" spans="1:8" x14ac:dyDescent="0.3">
      <c r="A80" t="s">
        <v>698</v>
      </c>
      <c r="B80" t="s">
        <v>705</v>
      </c>
    </row>
    <row r="81" spans="1:8" x14ac:dyDescent="0.3">
      <c r="A81">
        <v>0</v>
      </c>
      <c r="B81" t="str">
        <f>F81</f>
        <v>No sharpening:</v>
      </c>
      <c r="C81" t="str">
        <f>G81</f>
        <v>Keine gedankliche Schärfung:</v>
      </c>
      <c r="D81" t="s">
        <v>646</v>
      </c>
      <c r="F81" t="s">
        <v>735</v>
      </c>
      <c r="G81" t="s">
        <v>758</v>
      </c>
      <c r="H81" t="s">
        <v>736</v>
      </c>
    </row>
    <row r="82" spans="1:8" x14ac:dyDescent="0.3">
      <c r="A82">
        <v>1</v>
      </c>
      <c r="B82" t="str">
        <f t="shared" ref="B82:B84" si="16">F82</f>
        <v>Some support in thinking:</v>
      </c>
      <c r="C82" t="str">
        <f t="shared" ref="C82:C84" si="17">G82</f>
        <v>Etwas Unterstützung beim Denken:</v>
      </c>
      <c r="D82" t="s">
        <v>647</v>
      </c>
      <c r="F82" t="s">
        <v>737</v>
      </c>
      <c r="G82" t="s">
        <v>759</v>
      </c>
      <c r="H82" t="s">
        <v>738</v>
      </c>
    </row>
    <row r="83" spans="1:8" x14ac:dyDescent="0.3">
      <c r="A83">
        <v>2</v>
      </c>
      <c r="B83" t="str">
        <f t="shared" si="16"/>
        <v>Reliable aid to thinking:</v>
      </c>
      <c r="C83" t="str">
        <f t="shared" si="17"/>
        <v>Verlässliche Unterstützung beim Denken:</v>
      </c>
      <c r="D83" t="s">
        <v>648</v>
      </c>
      <c r="F83" t="s">
        <v>739</v>
      </c>
      <c r="G83" t="s">
        <v>760</v>
      </c>
      <c r="H83" t="s">
        <v>740</v>
      </c>
    </row>
    <row r="84" spans="1:8" x14ac:dyDescent="0.3">
      <c r="A84">
        <v>3</v>
      </c>
      <c r="B84" t="str">
        <f t="shared" si="16"/>
        <v>Shared discipline:</v>
      </c>
      <c r="C84" t="str">
        <f t="shared" si="17"/>
        <v>Gemeinsame Disziplin:</v>
      </c>
      <c r="D84" t="s">
        <v>649</v>
      </c>
      <c r="F84" t="s">
        <v>741</v>
      </c>
      <c r="G84" t="s">
        <v>761</v>
      </c>
      <c r="H84" t="s">
        <v>742</v>
      </c>
    </row>
    <row r="87" spans="1:8" x14ac:dyDescent="0.3">
      <c r="A87" t="s">
        <v>698</v>
      </c>
      <c r="B87" t="s">
        <v>706</v>
      </c>
    </row>
    <row r="88" spans="1:8" x14ac:dyDescent="0.3">
      <c r="A88">
        <v>0</v>
      </c>
      <c r="B88" t="str">
        <f>F88</f>
        <v>No collaboration</v>
      </c>
      <c r="C88" t="str">
        <f>G88</f>
        <v>Keine Zusammenarbeit</v>
      </c>
      <c r="D88" t="s">
        <v>646</v>
      </c>
      <c r="F88" t="s">
        <v>763</v>
      </c>
      <c r="G88" t="s">
        <v>764</v>
      </c>
      <c r="H88" t="s">
        <v>743</v>
      </c>
    </row>
    <row r="89" spans="1:8" x14ac:dyDescent="0.3">
      <c r="A89">
        <v>1</v>
      </c>
      <c r="B89" t="str">
        <f t="shared" ref="B89:B91" si="18">F89</f>
        <v>Light collaboration:</v>
      </c>
      <c r="C89" t="str">
        <f t="shared" ref="C89:C91" si="19">G89</f>
        <v>Leichte Zusammenarbeit:</v>
      </c>
      <c r="D89" t="s">
        <v>647</v>
      </c>
      <c r="F89" t="s">
        <v>744</v>
      </c>
      <c r="G89" t="s">
        <v>765</v>
      </c>
      <c r="H89" t="s">
        <v>745</v>
      </c>
    </row>
    <row r="90" spans="1:8" x14ac:dyDescent="0.3">
      <c r="A90">
        <v>2</v>
      </c>
      <c r="B90" t="str">
        <f t="shared" si="18"/>
        <v>Cadence + ship:</v>
      </c>
      <c r="C90" t="str">
        <f t="shared" si="19"/>
        <v>Regelmäßiger Takt + Auslieferung:</v>
      </c>
      <c r="D90" t="s">
        <v>648</v>
      </c>
      <c r="F90" t="s">
        <v>746</v>
      </c>
      <c r="G90" t="s">
        <v>766</v>
      </c>
      <c r="H90" t="s">
        <v>747</v>
      </c>
    </row>
    <row r="91" spans="1:8" x14ac:dyDescent="0.3">
      <c r="A91">
        <v>3</v>
      </c>
      <c r="B91" t="str">
        <f t="shared" si="18"/>
        <v>Production engine:</v>
      </c>
      <c r="C91" t="str">
        <f t="shared" si="19"/>
        <v>Produktionsmaschine</v>
      </c>
      <c r="D91" t="s">
        <v>649</v>
      </c>
      <c r="F91" t="s">
        <v>748</v>
      </c>
      <c r="G91" t="s">
        <v>767</v>
      </c>
      <c r="H91" t="s">
        <v>749</v>
      </c>
    </row>
    <row r="95" spans="1:8" x14ac:dyDescent="0.3">
      <c r="B95" t="s">
        <v>610</v>
      </c>
    </row>
    <row r="96" spans="1:8" x14ac:dyDescent="0.3">
      <c r="A96" t="s">
        <v>771</v>
      </c>
      <c r="B96" t="str">
        <f>F96</f>
        <v>Best friend</v>
      </c>
      <c r="C96" t="str">
        <f>G96</f>
        <v xml:space="preserve"> Bester Freund:in</v>
      </c>
      <c r="D96" t="s">
        <v>646</v>
      </c>
      <c r="F96" s="1" t="s">
        <v>0</v>
      </c>
      <c r="G96" t="s">
        <v>808</v>
      </c>
    </row>
    <row r="97" spans="1:7" x14ac:dyDescent="0.3">
      <c r="A97" t="s">
        <v>772</v>
      </c>
      <c r="B97" t="str">
        <f t="shared" ref="B97:B100" si="20">F97</f>
        <v>Mind opener</v>
      </c>
      <c r="C97" t="str">
        <f t="shared" ref="C97:C100" si="21">G97</f>
        <v xml:space="preserve"> Horizonterweiterer:in</v>
      </c>
      <c r="D97" t="s">
        <v>647</v>
      </c>
      <c r="F97" s="1" t="s">
        <v>2</v>
      </c>
      <c r="G97" t="s">
        <v>809</v>
      </c>
    </row>
    <row r="98" spans="1:7" x14ac:dyDescent="0.3">
      <c r="A98" t="s">
        <v>773</v>
      </c>
      <c r="B98" t="str">
        <f t="shared" si="20"/>
        <v>Cheerleader</v>
      </c>
      <c r="C98" t="str">
        <f t="shared" si="21"/>
        <v xml:space="preserve"> Cheerleader:in</v>
      </c>
      <c r="D98" t="s">
        <v>648</v>
      </c>
      <c r="F98" s="1" t="s">
        <v>4</v>
      </c>
      <c r="G98" t="s">
        <v>810</v>
      </c>
    </row>
    <row r="99" spans="1:7" x14ac:dyDescent="0.3">
      <c r="A99" t="s">
        <v>774</v>
      </c>
      <c r="B99" t="str">
        <f t="shared" si="20"/>
        <v>Neighbour</v>
      </c>
      <c r="C99" t="str">
        <f t="shared" si="21"/>
        <v xml:space="preserve"> Nachbar:in</v>
      </c>
      <c r="D99" t="s">
        <v>649</v>
      </c>
      <c r="F99" s="1" t="s">
        <v>6</v>
      </c>
      <c r="G99" t="s">
        <v>811</v>
      </c>
    </row>
    <row r="100" spans="1:7" x14ac:dyDescent="0.3">
      <c r="A100" t="s">
        <v>775</v>
      </c>
      <c r="B100" t="str">
        <f t="shared" si="20"/>
        <v>Discussant</v>
      </c>
      <c r="C100" t="str">
        <f t="shared" si="21"/>
        <v xml:space="preserve"> Diskussionspartner:in</v>
      </c>
      <c r="D100" t="s">
        <v>650</v>
      </c>
      <c r="F100" s="1" t="s">
        <v>8</v>
      </c>
      <c r="G100" t="s">
        <v>812</v>
      </c>
    </row>
    <row r="101" spans="1:7" x14ac:dyDescent="0.3">
      <c r="A101" t="s">
        <v>776</v>
      </c>
      <c r="B101" t="str">
        <f t="shared" ref="B101:B116" si="22">F101</f>
        <v>Coach</v>
      </c>
      <c r="C101" t="str">
        <f t="shared" ref="C101:C116" si="23">G101</f>
        <v xml:space="preserve"> Coach</v>
      </c>
      <c r="D101" t="s">
        <v>651</v>
      </c>
      <c r="F101" s="1" t="s">
        <v>10</v>
      </c>
      <c r="G101" t="s">
        <v>813</v>
      </c>
    </row>
    <row r="102" spans="1:7" x14ac:dyDescent="0.3">
      <c r="A102" t="s">
        <v>777</v>
      </c>
      <c r="B102" t="str">
        <f t="shared" si="22"/>
        <v>Mentor</v>
      </c>
      <c r="C102" t="str">
        <f t="shared" si="23"/>
        <v xml:space="preserve"> Mentor:in</v>
      </c>
      <c r="D102" t="s">
        <v>652</v>
      </c>
      <c r="F102" s="1" t="s">
        <v>12</v>
      </c>
      <c r="G102" t="s">
        <v>814</v>
      </c>
    </row>
    <row r="103" spans="1:7" x14ac:dyDescent="0.3">
      <c r="A103" t="s">
        <v>778</v>
      </c>
      <c r="B103" t="str">
        <f t="shared" si="22"/>
        <v>Rust friend</v>
      </c>
      <c r="C103" t="str">
        <f t="shared" si="23"/>
        <v xml:space="preserve"> Altfreund:in</v>
      </c>
      <c r="D103" t="s">
        <v>653</v>
      </c>
      <c r="F103" s="1" t="s">
        <v>14</v>
      </c>
      <c r="G103" t="s">
        <v>815</v>
      </c>
    </row>
    <row r="104" spans="1:7" x14ac:dyDescent="0.3">
      <c r="A104" t="s">
        <v>779</v>
      </c>
      <c r="B104" t="str">
        <f t="shared" si="22"/>
        <v>Young sister/brother</v>
      </c>
      <c r="C104" t="str">
        <f t="shared" si="23"/>
        <v xml:space="preserve"> Jüngere Schwester/jüngerer Bruder</v>
      </c>
      <c r="D104" t="s">
        <v>654</v>
      </c>
      <c r="F104" s="1" t="s">
        <v>16</v>
      </c>
      <c r="G104" t="s">
        <v>803</v>
      </c>
    </row>
    <row r="105" spans="1:7" x14ac:dyDescent="0.3">
      <c r="A105" t="s">
        <v>780</v>
      </c>
      <c r="B105" t="str">
        <f t="shared" si="22"/>
        <v>Best friends partner</v>
      </c>
      <c r="C105" t="str">
        <f t="shared" si="23"/>
        <v xml:space="preserve"> Partner:in des besten Freundes/der besten Freundin</v>
      </c>
      <c r="D105" t="s">
        <v>655</v>
      </c>
      <c r="F105" s="1" t="s">
        <v>18</v>
      </c>
      <c r="G105" t="s">
        <v>816</v>
      </c>
    </row>
    <row r="106" spans="1:7" x14ac:dyDescent="0.3">
      <c r="A106" t="s">
        <v>781</v>
      </c>
      <c r="B106" t="str">
        <f t="shared" si="22"/>
        <v>Partner in Crime</v>
      </c>
      <c r="C106" t="str">
        <f t="shared" si="23"/>
        <v xml:space="preserve"> Kompliz:in</v>
      </c>
      <c r="D106" t="s">
        <v>792</v>
      </c>
      <c r="F106" s="1" t="s">
        <v>19</v>
      </c>
      <c r="G106" t="s">
        <v>817</v>
      </c>
    </row>
    <row r="107" spans="1:7" x14ac:dyDescent="0.3">
      <c r="A107" t="s">
        <v>782</v>
      </c>
      <c r="B107" t="str">
        <f t="shared" si="22"/>
        <v>Mom</v>
      </c>
      <c r="C107" t="str">
        <f t="shared" si="23"/>
        <v xml:space="preserve"> Mutter</v>
      </c>
      <c r="D107" t="s">
        <v>793</v>
      </c>
      <c r="F107" s="1" t="s">
        <v>20</v>
      </c>
      <c r="G107" t="s">
        <v>804</v>
      </c>
    </row>
    <row r="108" spans="1:7" x14ac:dyDescent="0.3">
      <c r="A108" t="s">
        <v>783</v>
      </c>
      <c r="B108" t="str">
        <f t="shared" si="22"/>
        <v>Connector</v>
      </c>
      <c r="C108" t="str">
        <f t="shared" si="23"/>
        <v xml:space="preserve"> Vernetzer:in</v>
      </c>
      <c r="D108" t="s">
        <v>794</v>
      </c>
      <c r="F108" s="1" t="s">
        <v>21</v>
      </c>
      <c r="G108" t="s">
        <v>818</v>
      </c>
    </row>
    <row r="109" spans="1:7" x14ac:dyDescent="0.3">
      <c r="A109" t="s">
        <v>784</v>
      </c>
      <c r="B109" t="str">
        <f t="shared" si="22"/>
        <v>Saint &amp; Idol</v>
      </c>
      <c r="C109" t="str">
        <f t="shared" si="23"/>
        <v xml:space="preserve"> Heiliger &amp; Idol</v>
      </c>
      <c r="D109" t="s">
        <v>795</v>
      </c>
      <c r="F109" s="1" t="s">
        <v>22</v>
      </c>
      <c r="G109" t="s">
        <v>805</v>
      </c>
    </row>
    <row r="110" spans="1:7" x14ac:dyDescent="0.3">
      <c r="A110" t="s">
        <v>785</v>
      </c>
      <c r="B110" t="str">
        <f t="shared" si="22"/>
        <v>Single friend</v>
      </c>
      <c r="C110" t="str">
        <f t="shared" si="23"/>
        <v xml:space="preserve"> Single-Freund:in</v>
      </c>
      <c r="D110" t="s">
        <v>796</v>
      </c>
      <c r="F110" s="1" t="s">
        <v>23</v>
      </c>
      <c r="G110" t="s">
        <v>819</v>
      </c>
    </row>
    <row r="111" spans="1:7" x14ac:dyDescent="0.3">
      <c r="A111" t="s">
        <v>786</v>
      </c>
      <c r="B111" t="str">
        <f t="shared" si="22"/>
        <v>Clown</v>
      </c>
      <c r="C111" t="str">
        <f t="shared" si="23"/>
        <v xml:space="preserve"> Clown</v>
      </c>
      <c r="D111" t="s">
        <v>797</v>
      </c>
      <c r="F111" s="1" t="s">
        <v>24</v>
      </c>
      <c r="G111" t="s">
        <v>806</v>
      </c>
    </row>
    <row r="112" spans="1:7" x14ac:dyDescent="0.3">
      <c r="A112" t="s">
        <v>787</v>
      </c>
      <c r="B112" t="str">
        <f t="shared" si="22"/>
        <v>Dad</v>
      </c>
      <c r="C112" t="str">
        <f t="shared" si="23"/>
        <v xml:space="preserve"> Vater</v>
      </c>
      <c r="D112" t="s">
        <v>798</v>
      </c>
      <c r="F112" s="1" t="s">
        <v>25</v>
      </c>
      <c r="G112" t="s">
        <v>807</v>
      </c>
    </row>
    <row r="113" spans="1:7" x14ac:dyDescent="0.3">
      <c r="A113" t="s">
        <v>788</v>
      </c>
      <c r="B113" t="str">
        <f t="shared" si="22"/>
        <v>Daredevil / Bad influence</v>
      </c>
      <c r="C113" t="str">
        <f t="shared" si="23"/>
        <v xml:space="preserve"> Draufgänger:in / schlechter Einfluss</v>
      </c>
      <c r="D113" t="s">
        <v>799</v>
      </c>
      <c r="F113" s="1" t="s">
        <v>26</v>
      </c>
      <c r="G113" t="s">
        <v>820</v>
      </c>
    </row>
    <row r="114" spans="1:7" x14ac:dyDescent="0.3">
      <c r="A114" t="s">
        <v>789</v>
      </c>
      <c r="B114" t="str">
        <f t="shared" si="22"/>
        <v>Work Pal</v>
      </c>
      <c r="C114" t="str">
        <f t="shared" si="23"/>
        <v xml:space="preserve"> Arbeitskumpel:in</v>
      </c>
      <c r="D114" t="s">
        <v>800</v>
      </c>
      <c r="F114" s="1" t="s">
        <v>27</v>
      </c>
      <c r="G114" t="s">
        <v>821</v>
      </c>
    </row>
    <row r="115" spans="1:7" x14ac:dyDescent="0.3">
      <c r="A115" t="s">
        <v>790</v>
      </c>
      <c r="B115" t="str">
        <f t="shared" si="22"/>
        <v>Running/Sports partner</v>
      </c>
      <c r="C115" t="str">
        <f t="shared" si="23"/>
        <v xml:space="preserve"> Lauf-/Sportpartner:in</v>
      </c>
      <c r="D115" t="s">
        <v>801</v>
      </c>
      <c r="F115" s="1" t="s">
        <v>28</v>
      </c>
      <c r="G115" t="s">
        <v>822</v>
      </c>
    </row>
    <row r="116" spans="1:7" x14ac:dyDescent="0.3">
      <c r="A116" t="s">
        <v>791</v>
      </c>
      <c r="B116" t="str">
        <f t="shared" si="22"/>
        <v>Companion</v>
      </c>
      <c r="C116" t="str">
        <f t="shared" si="23"/>
        <v xml:space="preserve"> Begleiter:in</v>
      </c>
      <c r="D116" t="s">
        <v>802</v>
      </c>
      <c r="F116" s="2" t="s">
        <v>29</v>
      </c>
      <c r="G116" t="s">
        <v>823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9D01-4CCB-461A-BC4A-2373AEF8FB2D}">
  <dimension ref="A4:D50"/>
  <sheetViews>
    <sheetView workbookViewId="0">
      <selection activeCell="B34" sqref="B34"/>
    </sheetView>
    <sheetView workbookViewId="1">
      <selection activeCell="A46" sqref="A46:C50"/>
    </sheetView>
  </sheetViews>
  <sheetFormatPr defaultColWidth="62.5546875" defaultRowHeight="14.4" x14ac:dyDescent="0.3"/>
  <cols>
    <col min="1" max="1" width="8.21875" bestFit="1" customWidth="1"/>
  </cols>
  <sheetData>
    <row r="4" spans="1:4" x14ac:dyDescent="0.3">
      <c r="B4" t="s">
        <v>614</v>
      </c>
      <c r="C4" t="s">
        <v>616</v>
      </c>
      <c r="D4" t="s">
        <v>618</v>
      </c>
    </row>
    <row r="5" spans="1:4" x14ac:dyDescent="0.3">
      <c r="A5" s="20" t="s">
        <v>858</v>
      </c>
      <c r="B5" s="5" t="s">
        <v>305</v>
      </c>
      <c r="C5" t="s">
        <v>828</v>
      </c>
      <c r="D5" t="s">
        <v>646</v>
      </c>
    </row>
    <row r="6" spans="1:4" x14ac:dyDescent="0.3">
      <c r="A6" s="20" t="s">
        <v>859</v>
      </c>
      <c r="B6" s="5" t="s">
        <v>306</v>
      </c>
      <c r="C6" t="s">
        <v>829</v>
      </c>
      <c r="D6" t="s">
        <v>647</v>
      </c>
    </row>
    <row r="7" spans="1:4" x14ac:dyDescent="0.3">
      <c r="A7" s="20" t="s">
        <v>860</v>
      </c>
      <c r="B7" s="5" t="s">
        <v>307</v>
      </c>
      <c r="C7" t="s">
        <v>830</v>
      </c>
      <c r="D7" t="s">
        <v>648</v>
      </c>
    </row>
    <row r="8" spans="1:4" x14ac:dyDescent="0.3">
      <c r="A8" s="20" t="s">
        <v>861</v>
      </c>
      <c r="B8" s="5" t="s">
        <v>308</v>
      </c>
      <c r="C8" t="s">
        <v>831</v>
      </c>
      <c r="D8" t="s">
        <v>649</v>
      </c>
    </row>
    <row r="9" spans="1:4" x14ac:dyDescent="0.3">
      <c r="A9" s="20" t="s">
        <v>862</v>
      </c>
      <c r="B9" s="5" t="s">
        <v>309</v>
      </c>
      <c r="C9" t="s">
        <v>832</v>
      </c>
      <c r="D9" t="s">
        <v>650</v>
      </c>
    </row>
    <row r="10" spans="1:4" x14ac:dyDescent="0.3">
      <c r="A10" s="20" t="s">
        <v>863</v>
      </c>
      <c r="B10" s="5" t="s">
        <v>310</v>
      </c>
      <c r="C10" t="s">
        <v>833</v>
      </c>
      <c r="D10" t="s">
        <v>651</v>
      </c>
    </row>
    <row r="11" spans="1:4" x14ac:dyDescent="0.3">
      <c r="A11" s="20" t="s">
        <v>864</v>
      </c>
      <c r="B11" s="5" t="s">
        <v>311</v>
      </c>
      <c r="C11" t="s">
        <v>834</v>
      </c>
      <c r="D11" t="s">
        <v>652</v>
      </c>
    </row>
    <row r="12" spans="1:4" x14ac:dyDescent="0.3">
      <c r="A12" s="20" t="s">
        <v>865</v>
      </c>
      <c r="B12" s="5" t="s">
        <v>312</v>
      </c>
      <c r="C12" t="s">
        <v>835</v>
      </c>
      <c r="D12" t="s">
        <v>653</v>
      </c>
    </row>
    <row r="13" spans="1:4" ht="28.8" x14ac:dyDescent="0.3">
      <c r="A13" s="20" t="s">
        <v>866</v>
      </c>
      <c r="B13" s="5" t="s">
        <v>313</v>
      </c>
      <c r="C13" t="s">
        <v>836</v>
      </c>
      <c r="D13" t="s">
        <v>654</v>
      </c>
    </row>
    <row r="14" spans="1:4" x14ac:dyDescent="0.3">
      <c r="A14" s="20" t="s">
        <v>867</v>
      </c>
      <c r="B14" s="5" t="s">
        <v>314</v>
      </c>
      <c r="C14" t="s">
        <v>837</v>
      </c>
      <c r="D14" t="s">
        <v>655</v>
      </c>
    </row>
    <row r="15" spans="1:4" x14ac:dyDescent="0.3">
      <c r="A15" s="20" t="s">
        <v>868</v>
      </c>
      <c r="B15" s="5" t="s">
        <v>315</v>
      </c>
      <c r="C15" t="s">
        <v>838</v>
      </c>
      <c r="D15" t="s">
        <v>792</v>
      </c>
    </row>
    <row r="16" spans="1:4" x14ac:dyDescent="0.3">
      <c r="A16" s="20" t="s">
        <v>869</v>
      </c>
      <c r="B16" s="5" t="s">
        <v>316</v>
      </c>
      <c r="C16" t="s">
        <v>839</v>
      </c>
      <c r="D16" t="s">
        <v>793</v>
      </c>
    </row>
    <row r="17" spans="1:4" ht="28.8" x14ac:dyDescent="0.3">
      <c r="A17" s="20" t="s">
        <v>870</v>
      </c>
      <c r="B17" s="5" t="s">
        <v>317</v>
      </c>
      <c r="C17" t="s">
        <v>840</v>
      </c>
      <c r="D17" t="s">
        <v>794</v>
      </c>
    </row>
    <row r="18" spans="1:4" x14ac:dyDescent="0.3">
      <c r="A18" s="20" t="s">
        <v>871</v>
      </c>
      <c r="B18" s="5" t="s">
        <v>318</v>
      </c>
      <c r="C18" t="s">
        <v>841</v>
      </c>
      <c r="D18" t="s">
        <v>795</v>
      </c>
    </row>
    <row r="19" spans="1:4" ht="28.8" x14ac:dyDescent="0.3">
      <c r="A19" s="20" t="s">
        <v>872</v>
      </c>
      <c r="B19" s="5" t="s">
        <v>319</v>
      </c>
      <c r="C19" t="s">
        <v>842</v>
      </c>
      <c r="D19" t="s">
        <v>796</v>
      </c>
    </row>
    <row r="20" spans="1:4" x14ac:dyDescent="0.3">
      <c r="A20" s="20" t="s">
        <v>873</v>
      </c>
      <c r="B20" s="5" t="s">
        <v>320</v>
      </c>
      <c r="C20" t="s">
        <v>843</v>
      </c>
      <c r="D20" t="s">
        <v>797</v>
      </c>
    </row>
    <row r="21" spans="1:4" x14ac:dyDescent="0.3">
      <c r="A21" s="20" t="s">
        <v>874</v>
      </c>
      <c r="B21" s="5" t="s">
        <v>321</v>
      </c>
      <c r="C21" t="s">
        <v>844</v>
      </c>
      <c r="D21" t="s">
        <v>798</v>
      </c>
    </row>
    <row r="22" spans="1:4" ht="28.8" x14ac:dyDescent="0.3">
      <c r="A22" s="20" t="s">
        <v>875</v>
      </c>
      <c r="B22" s="5" t="s">
        <v>322</v>
      </c>
      <c r="C22" t="s">
        <v>845</v>
      </c>
      <c r="D22" t="s">
        <v>799</v>
      </c>
    </row>
    <row r="23" spans="1:4" x14ac:dyDescent="0.3">
      <c r="A23" s="20" t="s">
        <v>876</v>
      </c>
      <c r="B23" s="5" t="s">
        <v>323</v>
      </c>
      <c r="C23" t="s">
        <v>846</v>
      </c>
      <c r="D23" t="s">
        <v>800</v>
      </c>
    </row>
    <row r="24" spans="1:4" x14ac:dyDescent="0.3">
      <c r="A24" s="20" t="s">
        <v>877</v>
      </c>
      <c r="B24" s="5" t="s">
        <v>333</v>
      </c>
      <c r="C24" t="s">
        <v>847</v>
      </c>
      <c r="D24" t="s">
        <v>801</v>
      </c>
    </row>
    <row r="25" spans="1:4" x14ac:dyDescent="0.3">
      <c r="A25" s="20" t="s">
        <v>878</v>
      </c>
      <c r="B25" s="5" t="s">
        <v>334</v>
      </c>
      <c r="C25" t="s">
        <v>848</v>
      </c>
      <c r="D25" t="s">
        <v>802</v>
      </c>
    </row>
    <row r="26" spans="1:4" x14ac:dyDescent="0.3">
      <c r="A26" s="20" t="s">
        <v>879</v>
      </c>
      <c r="B26" s="5" t="s">
        <v>335</v>
      </c>
      <c r="C26" t="s">
        <v>849</v>
      </c>
      <c r="D26" t="s">
        <v>824</v>
      </c>
    </row>
    <row r="27" spans="1:4" x14ac:dyDescent="0.3">
      <c r="A27" s="20" t="s">
        <v>880</v>
      </c>
      <c r="B27" s="5" t="s">
        <v>338</v>
      </c>
      <c r="C27" t="s">
        <v>850</v>
      </c>
      <c r="D27" t="s">
        <v>825</v>
      </c>
    </row>
    <row r="28" spans="1:4" x14ac:dyDescent="0.3">
      <c r="A28" s="20" t="s">
        <v>881</v>
      </c>
      <c r="B28" s="5" t="s">
        <v>337</v>
      </c>
      <c r="C28" t="s">
        <v>851</v>
      </c>
      <c r="D28" t="s">
        <v>826</v>
      </c>
    </row>
    <row r="29" spans="1:4" x14ac:dyDescent="0.3">
      <c r="A29" s="20" t="s">
        <v>882</v>
      </c>
      <c r="B29" s="5" t="s">
        <v>336</v>
      </c>
      <c r="C29" t="s">
        <v>852</v>
      </c>
      <c r="D29" t="s">
        <v>827</v>
      </c>
    </row>
    <row r="33" spans="1:3" x14ac:dyDescent="0.3">
      <c r="A33" t="s">
        <v>350</v>
      </c>
      <c r="B33" s="15" t="s">
        <v>350</v>
      </c>
      <c r="C33" t="s">
        <v>1034</v>
      </c>
    </row>
    <row r="34" spans="1:3" x14ac:dyDescent="0.3">
      <c r="A34" t="s">
        <v>349</v>
      </c>
      <c r="B34" t="s">
        <v>349</v>
      </c>
      <c r="C34" t="s">
        <v>1035</v>
      </c>
    </row>
    <row r="46" spans="1:3" x14ac:dyDescent="0.3">
      <c r="A46">
        <v>-2</v>
      </c>
      <c r="B46" t="s">
        <v>339</v>
      </c>
      <c r="C46" t="s">
        <v>853</v>
      </c>
    </row>
    <row r="47" spans="1:3" x14ac:dyDescent="0.3">
      <c r="A47">
        <v>-1</v>
      </c>
      <c r="B47" t="s">
        <v>340</v>
      </c>
      <c r="C47" t="s">
        <v>854</v>
      </c>
    </row>
    <row r="48" spans="1:3" x14ac:dyDescent="0.3">
      <c r="A48">
        <v>0</v>
      </c>
      <c r="B48" t="s">
        <v>341</v>
      </c>
      <c r="C48" t="s">
        <v>855</v>
      </c>
    </row>
    <row r="49" spans="1:3" x14ac:dyDescent="0.3">
      <c r="A49">
        <v>1</v>
      </c>
      <c r="B49" t="s">
        <v>342</v>
      </c>
      <c r="C49" t="s">
        <v>856</v>
      </c>
    </row>
    <row r="50" spans="1:3" x14ac:dyDescent="0.3">
      <c r="A50">
        <v>2</v>
      </c>
      <c r="B50" t="s">
        <v>343</v>
      </c>
      <c r="C50" t="s">
        <v>857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F7AB-6500-4457-8357-E121024DA70E}">
  <dimension ref="A12:I100"/>
  <sheetViews>
    <sheetView topLeftCell="A36" workbookViewId="0">
      <selection activeCell="F97" sqref="F97"/>
    </sheetView>
    <sheetView topLeftCell="A15" workbookViewId="1">
      <selection activeCell="G50" sqref="G50"/>
    </sheetView>
  </sheetViews>
  <sheetFormatPr defaultRowHeight="14.4" x14ac:dyDescent="0.3"/>
  <cols>
    <col min="1" max="1" width="11.77734375" customWidth="1"/>
  </cols>
  <sheetData>
    <row r="12" spans="1:3" x14ac:dyDescent="0.3">
      <c r="A12" t="s">
        <v>1038</v>
      </c>
      <c r="B12" s="21" t="s">
        <v>595</v>
      </c>
      <c r="C12" t="s">
        <v>1058</v>
      </c>
    </row>
    <row r="13" spans="1:3" x14ac:dyDescent="0.3">
      <c r="A13" t="s">
        <v>1039</v>
      </c>
      <c r="B13" s="21" t="s">
        <v>562</v>
      </c>
      <c r="C13" t="s">
        <v>1057</v>
      </c>
    </row>
    <row r="14" spans="1:3" x14ac:dyDescent="0.3">
      <c r="A14" t="s">
        <v>1040</v>
      </c>
      <c r="B14" s="21" t="s">
        <v>563</v>
      </c>
      <c r="C14" t="s">
        <v>1056</v>
      </c>
    </row>
    <row r="15" spans="1:3" x14ac:dyDescent="0.3">
      <c r="A15" t="s">
        <v>1041</v>
      </c>
      <c r="B15" s="21" t="s">
        <v>572</v>
      </c>
      <c r="C15" t="s">
        <v>1055</v>
      </c>
    </row>
    <row r="16" spans="1:3" x14ac:dyDescent="0.3">
      <c r="A16" t="s">
        <v>1043</v>
      </c>
      <c r="B16" s="21" t="s">
        <v>581</v>
      </c>
      <c r="C16" t="s">
        <v>1054</v>
      </c>
    </row>
    <row r="17" spans="1:3" x14ac:dyDescent="0.3">
      <c r="A17" t="s">
        <v>1042</v>
      </c>
      <c r="B17" s="21" t="s">
        <v>590</v>
      </c>
      <c r="C17" t="s">
        <v>1053</v>
      </c>
    </row>
    <row r="22" spans="1:3" x14ac:dyDescent="0.3">
      <c r="A22" t="s">
        <v>1046</v>
      </c>
      <c r="B22" s="21" t="s">
        <v>543</v>
      </c>
      <c r="C22" t="s">
        <v>1105</v>
      </c>
    </row>
    <row r="23" spans="1:3" x14ac:dyDescent="0.3">
      <c r="A23" t="s">
        <v>1047</v>
      </c>
      <c r="B23" s="21" t="s">
        <v>544</v>
      </c>
      <c r="C23" t="s">
        <v>1106</v>
      </c>
    </row>
    <row r="24" spans="1:3" x14ac:dyDescent="0.3">
      <c r="A24" t="s">
        <v>1048</v>
      </c>
      <c r="B24" s="21" t="s">
        <v>546</v>
      </c>
      <c r="C24" t="s">
        <v>1107</v>
      </c>
    </row>
    <row r="25" spans="1:3" x14ac:dyDescent="0.3">
      <c r="A25" t="s">
        <v>1049</v>
      </c>
      <c r="B25" s="21" t="s">
        <v>550</v>
      </c>
      <c r="C25" t="s">
        <v>1108</v>
      </c>
    </row>
    <row r="26" spans="1:3" x14ac:dyDescent="0.3">
      <c r="A26" t="s">
        <v>1050</v>
      </c>
      <c r="B26" s="21" t="s">
        <v>548</v>
      </c>
      <c r="C26" t="s">
        <v>1109</v>
      </c>
    </row>
    <row r="27" spans="1:3" x14ac:dyDescent="0.3">
      <c r="A27" t="s">
        <v>1051</v>
      </c>
      <c r="B27" s="21" t="s">
        <v>549</v>
      </c>
      <c r="C27" t="s">
        <v>1110</v>
      </c>
    </row>
    <row r="28" spans="1:3" x14ac:dyDescent="0.3">
      <c r="A28" t="s">
        <v>1052</v>
      </c>
      <c r="B28" s="21" t="s">
        <v>545</v>
      </c>
    </row>
    <row r="38" spans="1:8" x14ac:dyDescent="0.3">
      <c r="A38" t="s">
        <v>1044</v>
      </c>
      <c r="B38" s="21" t="s">
        <v>553</v>
      </c>
      <c r="C38" t="s">
        <v>1111</v>
      </c>
    </row>
    <row r="39" spans="1:8" x14ac:dyDescent="0.3">
      <c r="A39" t="s">
        <v>1045</v>
      </c>
      <c r="B39" s="21" t="s">
        <v>547</v>
      </c>
      <c r="C39" t="s">
        <v>1112</v>
      </c>
    </row>
    <row r="45" spans="1:8" s="12" customFormat="1" x14ac:dyDescent="0.3"/>
    <row r="48" spans="1:8" x14ac:dyDescent="0.3">
      <c r="A48" t="s">
        <v>595</v>
      </c>
      <c r="B48" t="s">
        <v>614</v>
      </c>
      <c r="C48" t="s">
        <v>616</v>
      </c>
      <c r="D48" t="s">
        <v>618</v>
      </c>
      <c r="H48" t="s">
        <v>1058</v>
      </c>
    </row>
    <row r="49" spans="1:9" x14ac:dyDescent="0.3">
      <c r="A49">
        <v>0</v>
      </c>
      <c r="B49" t="str">
        <f>F49</f>
        <v>No slack:</v>
      </c>
      <c r="C49" t="str">
        <f>H49</f>
        <v>Kein Puffer:</v>
      </c>
      <c r="D49" t="s">
        <v>973</v>
      </c>
      <c r="F49" t="s">
        <v>596</v>
      </c>
      <c r="G49" t="s">
        <v>602</v>
      </c>
      <c r="H49" t="s">
        <v>1059</v>
      </c>
      <c r="I49" t="s">
        <v>1081</v>
      </c>
    </row>
    <row r="50" spans="1:9" x14ac:dyDescent="0.3">
      <c r="A50">
        <v>1</v>
      </c>
      <c r="B50" t="str">
        <f t="shared" ref="B50:B52" si="0">F50</f>
        <v>Tight:</v>
      </c>
      <c r="C50" t="str">
        <f t="shared" ref="C50:C52" si="1">H50</f>
        <v>Eng:</v>
      </c>
      <c r="D50" t="s">
        <v>974</v>
      </c>
      <c r="F50" t="s">
        <v>583</v>
      </c>
      <c r="G50" t="s">
        <v>601</v>
      </c>
      <c r="H50" t="s">
        <v>1060</v>
      </c>
      <c r="I50" t="s">
        <v>1082</v>
      </c>
    </row>
    <row r="51" spans="1:9" x14ac:dyDescent="0.3">
      <c r="A51">
        <v>2</v>
      </c>
      <c r="B51" t="str">
        <f t="shared" si="0"/>
        <v>Steady:</v>
      </c>
      <c r="C51" t="str">
        <f t="shared" si="1"/>
        <v>Stabil:</v>
      </c>
      <c r="D51" t="s">
        <v>975</v>
      </c>
      <c r="F51" t="s">
        <v>597</v>
      </c>
      <c r="G51" t="s">
        <v>600</v>
      </c>
      <c r="H51" t="s">
        <v>1061</v>
      </c>
      <c r="I51" t="s">
        <v>1083</v>
      </c>
    </row>
    <row r="52" spans="1:9" x14ac:dyDescent="0.3">
      <c r="A52">
        <v>3</v>
      </c>
      <c r="B52" t="str">
        <f t="shared" si="0"/>
        <v>Spacious:</v>
      </c>
      <c r="C52" t="str">
        <f t="shared" si="1"/>
        <v>Großzügig:</v>
      </c>
      <c r="D52" t="s">
        <v>976</v>
      </c>
      <c r="F52" t="s">
        <v>598</v>
      </c>
      <c r="G52" t="s">
        <v>599</v>
      </c>
      <c r="H52" t="s">
        <v>1062</v>
      </c>
      <c r="I52" t="s">
        <v>1084</v>
      </c>
    </row>
    <row r="56" spans="1:9" x14ac:dyDescent="0.3">
      <c r="A56" t="s">
        <v>562</v>
      </c>
      <c r="H56" t="s">
        <v>1057</v>
      </c>
    </row>
    <row r="57" spans="1:9" x14ac:dyDescent="0.3">
      <c r="A57">
        <v>0</v>
      </c>
      <c r="B57" t="str">
        <f>F57</f>
        <v>Unstable constraint:</v>
      </c>
      <c r="C57" t="str">
        <f>H57</f>
        <v>Unstete Einschränkung:</v>
      </c>
      <c r="D57" t="s">
        <v>973</v>
      </c>
      <c r="F57" t="s">
        <v>554</v>
      </c>
      <c r="G57" t="s">
        <v>561</v>
      </c>
      <c r="H57" t="s">
        <v>1063</v>
      </c>
      <c r="I57" t="s">
        <v>1085</v>
      </c>
    </row>
    <row r="58" spans="1:9" x14ac:dyDescent="0.3">
      <c r="A58">
        <v>1</v>
      </c>
      <c r="B58" t="str">
        <f t="shared" ref="B58:B60" si="2">F58</f>
        <v>Fragile:</v>
      </c>
      <c r="C58" t="str">
        <f t="shared" ref="C58:C60" si="3">H58</f>
        <v>Fragil:</v>
      </c>
      <c r="D58" t="s">
        <v>974</v>
      </c>
      <c r="F58" t="s">
        <v>555</v>
      </c>
      <c r="G58" t="s">
        <v>560</v>
      </c>
      <c r="H58" t="s">
        <v>1064</v>
      </c>
      <c r="I58" t="s">
        <v>1086</v>
      </c>
    </row>
    <row r="59" spans="1:9" x14ac:dyDescent="0.3">
      <c r="A59">
        <v>2</v>
      </c>
      <c r="B59" t="str">
        <f t="shared" si="2"/>
        <v>Generally well:</v>
      </c>
      <c r="C59" t="str">
        <f t="shared" si="3"/>
        <v>Im Allgemeinen gut:</v>
      </c>
      <c r="D59" t="s">
        <v>975</v>
      </c>
      <c r="F59" t="s">
        <v>556</v>
      </c>
      <c r="G59" t="s">
        <v>559</v>
      </c>
      <c r="H59" t="s">
        <v>1065</v>
      </c>
      <c r="I59" t="s">
        <v>1087</v>
      </c>
    </row>
    <row r="60" spans="1:9" x14ac:dyDescent="0.3">
      <c r="A60">
        <v>3</v>
      </c>
      <c r="B60" t="str">
        <f t="shared" si="2"/>
        <v>Robust:</v>
      </c>
      <c r="C60" t="str">
        <f t="shared" si="3"/>
        <v>Robust:</v>
      </c>
      <c r="D60" t="s">
        <v>976</v>
      </c>
      <c r="F60" t="s">
        <v>557</v>
      </c>
      <c r="G60" t="s">
        <v>558</v>
      </c>
      <c r="H60" t="s">
        <v>557</v>
      </c>
      <c r="I60" t="s">
        <v>1088</v>
      </c>
    </row>
    <row r="64" spans="1:9" x14ac:dyDescent="0.3">
      <c r="A64" t="s">
        <v>563</v>
      </c>
      <c r="H64" t="s">
        <v>1056</v>
      </c>
    </row>
    <row r="65" spans="1:9" x14ac:dyDescent="0.3">
      <c r="A65">
        <v>0</v>
      </c>
      <c r="B65" t="str">
        <f>F65</f>
        <v>Severely limited:</v>
      </c>
      <c r="C65" t="str">
        <f>H65</f>
        <v>Stark eingeschränkt:</v>
      </c>
      <c r="D65" t="s">
        <v>973</v>
      </c>
      <c r="F65" t="s">
        <v>564</v>
      </c>
      <c r="G65" t="s">
        <v>571</v>
      </c>
      <c r="H65" t="s">
        <v>1066</v>
      </c>
      <c r="I65" t="s">
        <v>1089</v>
      </c>
    </row>
    <row r="66" spans="1:9" x14ac:dyDescent="0.3">
      <c r="A66">
        <v>1</v>
      </c>
      <c r="B66" t="str">
        <f t="shared" ref="B66:B68" si="4">F66</f>
        <v>Low:</v>
      </c>
      <c r="C66" t="str">
        <f t="shared" ref="C66:C68" si="5">H66</f>
        <v>Niedrig:</v>
      </c>
      <c r="D66" t="s">
        <v>974</v>
      </c>
      <c r="F66" t="s">
        <v>565</v>
      </c>
      <c r="G66" t="s">
        <v>570</v>
      </c>
      <c r="H66" t="s">
        <v>1067</v>
      </c>
      <c r="I66" t="s">
        <v>1090</v>
      </c>
    </row>
    <row r="67" spans="1:9" x14ac:dyDescent="0.3">
      <c r="A67">
        <v>2</v>
      </c>
      <c r="B67" t="str">
        <f t="shared" si="4"/>
        <v>Moderate:</v>
      </c>
      <c r="C67" t="str">
        <f t="shared" si="5"/>
        <v>Mittel:</v>
      </c>
      <c r="D67" t="s">
        <v>975</v>
      </c>
      <c r="F67" t="s">
        <v>566</v>
      </c>
      <c r="G67" t="s">
        <v>569</v>
      </c>
      <c r="H67" t="s">
        <v>1068</v>
      </c>
      <c r="I67" t="s">
        <v>1091</v>
      </c>
    </row>
    <row r="68" spans="1:9" x14ac:dyDescent="0.3">
      <c r="A68">
        <v>3</v>
      </c>
      <c r="B68" t="str">
        <f t="shared" si="4"/>
        <v>High:</v>
      </c>
      <c r="C68" t="str">
        <f t="shared" si="5"/>
        <v>Hoch:</v>
      </c>
      <c r="D68" t="s">
        <v>976</v>
      </c>
      <c r="F68" t="s">
        <v>567</v>
      </c>
      <c r="G68" t="s">
        <v>568</v>
      </c>
      <c r="H68" t="s">
        <v>1069</v>
      </c>
      <c r="I68" t="s">
        <v>1092</v>
      </c>
    </row>
    <row r="72" spans="1:9" x14ac:dyDescent="0.3">
      <c r="A72" t="s">
        <v>572</v>
      </c>
      <c r="H72" t="s">
        <v>1055</v>
      </c>
    </row>
    <row r="73" spans="1:9" x14ac:dyDescent="0.3">
      <c r="A73">
        <v>0</v>
      </c>
      <c r="B73" t="str">
        <f>F73</f>
        <v>Can’t host:</v>
      </c>
      <c r="C73" t="str">
        <f>H73</f>
        <v>Kann nicht zu Hause bewirten:</v>
      </c>
      <c r="D73" t="s">
        <v>973</v>
      </c>
      <c r="F73" t="s">
        <v>573</v>
      </c>
      <c r="G73" t="s">
        <v>580</v>
      </c>
      <c r="H73" t="s">
        <v>1070</v>
      </c>
      <c r="I73" t="s">
        <v>1093</v>
      </c>
    </row>
    <row r="74" spans="1:9" x14ac:dyDescent="0.3">
      <c r="A74">
        <v>1</v>
      </c>
      <c r="B74" t="str">
        <f t="shared" ref="B74:B76" si="6">F74</f>
        <v>Micro-hosting:</v>
      </c>
      <c r="C74" t="str">
        <f t="shared" ref="C74:C76" si="7">H74</f>
        <v>Mikro-Bewirtung:</v>
      </c>
      <c r="D74" t="s">
        <v>974</v>
      </c>
      <c r="F74" t="s">
        <v>574</v>
      </c>
      <c r="G74" t="s">
        <v>579</v>
      </c>
      <c r="H74" t="s">
        <v>1071</v>
      </c>
      <c r="I74" t="s">
        <v>1094</v>
      </c>
    </row>
    <row r="75" spans="1:9" x14ac:dyDescent="0.3">
      <c r="A75">
        <v>2</v>
      </c>
      <c r="B75" t="str">
        <f t="shared" si="6"/>
        <v>Small hosting:</v>
      </c>
      <c r="C75" t="str">
        <f t="shared" si="7"/>
        <v>Kleine Bewirtung:</v>
      </c>
      <c r="D75" t="s">
        <v>975</v>
      </c>
      <c r="F75" t="s">
        <v>575</v>
      </c>
      <c r="G75" t="s">
        <v>578</v>
      </c>
      <c r="H75" t="s">
        <v>1072</v>
      </c>
      <c r="I75" t="s">
        <v>1095</v>
      </c>
    </row>
    <row r="76" spans="1:9" x14ac:dyDescent="0.3">
      <c r="A76">
        <v>3</v>
      </c>
      <c r="B76" t="str">
        <f t="shared" si="6"/>
        <v>Full hosting:</v>
      </c>
      <c r="C76" t="str">
        <f t="shared" si="7"/>
        <v>Volle Bewirtung:</v>
      </c>
      <c r="D76" t="s">
        <v>976</v>
      </c>
      <c r="F76" t="s">
        <v>576</v>
      </c>
      <c r="G76" t="s">
        <v>577</v>
      </c>
      <c r="H76" t="s">
        <v>1073</v>
      </c>
      <c r="I76" t="s">
        <v>1096</v>
      </c>
    </row>
    <row r="80" spans="1:9" x14ac:dyDescent="0.3">
      <c r="A80" t="s">
        <v>581</v>
      </c>
      <c r="H80" t="s">
        <v>1054</v>
      </c>
    </row>
    <row r="81" spans="1:9" x14ac:dyDescent="0.3">
      <c r="A81">
        <v>0</v>
      </c>
      <c r="B81" t="str">
        <f>F81</f>
        <v>None:</v>
      </c>
      <c r="C81" t="str">
        <f>H81</f>
        <v>Kein Budget:</v>
      </c>
      <c r="D81" t="s">
        <v>973</v>
      </c>
      <c r="F81" t="s">
        <v>582</v>
      </c>
      <c r="G81" t="s">
        <v>589</v>
      </c>
      <c r="H81" t="s">
        <v>1074</v>
      </c>
      <c r="I81" t="s">
        <v>1097</v>
      </c>
    </row>
    <row r="82" spans="1:9" x14ac:dyDescent="0.3">
      <c r="A82">
        <v>1</v>
      </c>
      <c r="B82" t="str">
        <f t="shared" ref="B82:B84" si="8">F82</f>
        <v>Tight:</v>
      </c>
      <c r="C82" t="str">
        <f t="shared" ref="C82:C84" si="9">H82</f>
        <v>Eng:</v>
      </c>
      <c r="D82" t="s">
        <v>974</v>
      </c>
      <c r="F82" t="s">
        <v>583</v>
      </c>
      <c r="G82" t="s">
        <v>588</v>
      </c>
      <c r="H82" t="s">
        <v>1060</v>
      </c>
      <c r="I82" t="s">
        <v>1098</v>
      </c>
    </row>
    <row r="83" spans="1:9" x14ac:dyDescent="0.3">
      <c r="A83">
        <v>2</v>
      </c>
      <c r="B83" t="str">
        <f t="shared" si="8"/>
        <v>Modest:</v>
      </c>
      <c r="C83" t="str">
        <f t="shared" si="9"/>
        <v>Bescheiden:</v>
      </c>
      <c r="D83" t="s">
        <v>975</v>
      </c>
      <c r="F83" t="s">
        <v>584</v>
      </c>
      <c r="G83" t="s">
        <v>587</v>
      </c>
      <c r="H83" t="s">
        <v>1075</v>
      </c>
      <c r="I83" t="s">
        <v>1099</v>
      </c>
    </row>
    <row r="84" spans="1:9" x14ac:dyDescent="0.3">
      <c r="A84">
        <v>3</v>
      </c>
      <c r="B84" t="str">
        <f t="shared" si="8"/>
        <v>Flexible:</v>
      </c>
      <c r="C84" t="str">
        <f t="shared" si="9"/>
        <v>Flexibel:</v>
      </c>
      <c r="D84" t="s">
        <v>976</v>
      </c>
      <c r="F84" t="s">
        <v>585</v>
      </c>
      <c r="G84" t="s">
        <v>586</v>
      </c>
      <c r="H84" t="s">
        <v>1076</v>
      </c>
      <c r="I84" t="s">
        <v>1100</v>
      </c>
    </row>
    <row r="88" spans="1:9" x14ac:dyDescent="0.3">
      <c r="A88" t="s">
        <v>590</v>
      </c>
      <c r="H88" t="s">
        <v>1053</v>
      </c>
    </row>
    <row r="89" spans="1:9" x14ac:dyDescent="0.3">
      <c r="A89">
        <v>0</v>
      </c>
      <c r="B89" t="str">
        <f>F89</f>
        <v>Sparse:</v>
      </c>
      <c r="C89" t="str">
        <f>H89</f>
        <v>Spärlich:</v>
      </c>
      <c r="D89" t="s">
        <v>973</v>
      </c>
      <c r="F89" t="s">
        <v>591</v>
      </c>
      <c r="G89" t="s">
        <v>603</v>
      </c>
      <c r="H89" t="s">
        <v>1077</v>
      </c>
      <c r="I89" t="s">
        <v>1101</v>
      </c>
    </row>
    <row r="90" spans="1:9" x14ac:dyDescent="0.3">
      <c r="A90">
        <v>1</v>
      </c>
      <c r="B90" t="str">
        <f t="shared" ref="B90:B92" si="10">F90</f>
        <v>Thin:</v>
      </c>
      <c r="C90" t="str">
        <f t="shared" ref="C90:C92" si="11">H90</f>
        <v>Dünn:</v>
      </c>
      <c r="D90" t="s">
        <v>974</v>
      </c>
      <c r="F90" t="s">
        <v>592</v>
      </c>
      <c r="G90" t="s">
        <v>604</v>
      </c>
      <c r="H90" t="s">
        <v>1078</v>
      </c>
      <c r="I90" t="s">
        <v>1102</v>
      </c>
    </row>
    <row r="91" spans="1:9" x14ac:dyDescent="0.3">
      <c r="A91">
        <v>2</v>
      </c>
      <c r="B91" t="str">
        <f t="shared" si="10"/>
        <v>Mixed:</v>
      </c>
      <c r="C91" t="str">
        <f t="shared" si="11"/>
        <v>Gemischt:</v>
      </c>
      <c r="D91" t="s">
        <v>975</v>
      </c>
      <c r="F91" t="s">
        <v>593</v>
      </c>
      <c r="G91" t="s">
        <v>605</v>
      </c>
      <c r="H91" t="s">
        <v>1079</v>
      </c>
      <c r="I91" t="s">
        <v>1103</v>
      </c>
    </row>
    <row r="92" spans="1:9" x14ac:dyDescent="0.3">
      <c r="A92">
        <v>3</v>
      </c>
      <c r="B92" t="str">
        <f t="shared" si="10"/>
        <v>Rich/bridging:</v>
      </c>
      <c r="C92" t="str">
        <f t="shared" si="11"/>
        <v>Vielfältig/Brücken bildend:</v>
      </c>
      <c r="D92" t="s">
        <v>976</v>
      </c>
      <c r="F92" t="s">
        <v>594</v>
      </c>
      <c r="G92" t="s">
        <v>606</v>
      </c>
      <c r="H92" t="s">
        <v>1080</v>
      </c>
      <c r="I92" t="s">
        <v>1104</v>
      </c>
    </row>
    <row r="96" spans="1:9" x14ac:dyDescent="0.3">
      <c r="A96">
        <v>-2</v>
      </c>
      <c r="B96" t="s">
        <v>339</v>
      </c>
      <c r="C96" t="s">
        <v>853</v>
      </c>
    </row>
    <row r="97" spans="1:3" x14ac:dyDescent="0.3">
      <c r="A97">
        <v>-1</v>
      </c>
      <c r="B97" t="s">
        <v>340</v>
      </c>
      <c r="C97" t="s">
        <v>854</v>
      </c>
    </row>
    <row r="98" spans="1:3" x14ac:dyDescent="0.3">
      <c r="A98">
        <v>0</v>
      </c>
      <c r="B98" t="s">
        <v>341</v>
      </c>
      <c r="C98" t="s">
        <v>855</v>
      </c>
    </row>
    <row r="99" spans="1:3" x14ac:dyDescent="0.3">
      <c r="A99">
        <v>1</v>
      </c>
      <c r="B99" t="s">
        <v>342</v>
      </c>
      <c r="C99" t="s">
        <v>856</v>
      </c>
    </row>
    <row r="100" spans="1:3" x14ac:dyDescent="0.3">
      <c r="A100">
        <v>2</v>
      </c>
      <c r="B100" t="s">
        <v>343</v>
      </c>
      <c r="C100" t="s">
        <v>857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1316-7B1B-4DD3-8D62-17D61A2ECD8D}">
  <dimension ref="A3:H119"/>
  <sheetViews>
    <sheetView topLeftCell="A57" workbookViewId="0">
      <selection activeCell="G100" sqref="G100"/>
    </sheetView>
    <sheetView workbookViewId="1">
      <selection activeCell="B36" sqref="B36:D39"/>
    </sheetView>
  </sheetViews>
  <sheetFormatPr defaultRowHeight="14.4" x14ac:dyDescent="0.3"/>
  <sheetData>
    <row r="3" spans="1:4" x14ac:dyDescent="0.3">
      <c r="B3" t="s">
        <v>614</v>
      </c>
      <c r="C3" t="s">
        <v>616</v>
      </c>
      <c r="D3" t="s">
        <v>618</v>
      </c>
    </row>
    <row r="4" spans="1:4" x14ac:dyDescent="0.3">
      <c r="A4" t="s">
        <v>351</v>
      </c>
      <c r="B4" t="s">
        <v>351</v>
      </c>
      <c r="C4" t="s">
        <v>1001</v>
      </c>
    </row>
    <row r="5" spans="1:4" x14ac:dyDescent="0.3">
      <c r="A5" t="s">
        <v>57</v>
      </c>
      <c r="B5" t="s">
        <v>995</v>
      </c>
      <c r="C5" t="s">
        <v>1002</v>
      </c>
    </row>
    <row r="6" spans="1:4" x14ac:dyDescent="0.3">
      <c r="A6" t="s">
        <v>977</v>
      </c>
      <c r="B6" t="s">
        <v>977</v>
      </c>
      <c r="C6" t="s">
        <v>1003</v>
      </c>
    </row>
    <row r="7" spans="1:4" x14ac:dyDescent="0.3">
      <c r="A7" t="s">
        <v>58</v>
      </c>
      <c r="B7" t="s">
        <v>58</v>
      </c>
      <c r="C7" t="s">
        <v>1004</v>
      </c>
    </row>
    <row r="8" spans="1:4" x14ac:dyDescent="0.3">
      <c r="A8" t="s">
        <v>59</v>
      </c>
      <c r="B8" t="s">
        <v>455</v>
      </c>
      <c r="C8" t="s">
        <v>1005</v>
      </c>
    </row>
    <row r="9" spans="1:4" x14ac:dyDescent="0.3">
      <c r="A9" t="s">
        <v>60</v>
      </c>
      <c r="B9" t="s">
        <v>456</v>
      </c>
      <c r="C9" t="s">
        <v>1006</v>
      </c>
    </row>
    <row r="10" spans="1:4" x14ac:dyDescent="0.3">
      <c r="A10" t="s">
        <v>61</v>
      </c>
      <c r="B10" t="s">
        <v>457</v>
      </c>
      <c r="C10" t="s">
        <v>1007</v>
      </c>
    </row>
    <row r="11" spans="1:4" x14ac:dyDescent="0.3">
      <c r="A11" t="s">
        <v>62</v>
      </c>
      <c r="B11" t="s">
        <v>996</v>
      </c>
      <c r="C11" t="s">
        <v>1008</v>
      </c>
    </row>
    <row r="12" spans="1:4" x14ac:dyDescent="0.3">
      <c r="A12" t="s">
        <v>63</v>
      </c>
      <c r="B12" t="s">
        <v>997</v>
      </c>
      <c r="C12" t="s">
        <v>1009</v>
      </c>
    </row>
    <row r="13" spans="1:4" x14ac:dyDescent="0.3">
      <c r="A13" t="s">
        <v>64</v>
      </c>
      <c r="B13" t="s">
        <v>64</v>
      </c>
      <c r="C13" t="s">
        <v>1010</v>
      </c>
    </row>
    <row r="14" spans="1:4" x14ac:dyDescent="0.3">
      <c r="A14" t="s">
        <v>65</v>
      </c>
      <c r="B14" t="s">
        <v>1036</v>
      </c>
      <c r="C14" t="s">
        <v>1011</v>
      </c>
    </row>
    <row r="15" spans="1:4" x14ac:dyDescent="0.3">
      <c r="A15" t="s">
        <v>518</v>
      </c>
      <c r="B15" t="s">
        <v>998</v>
      </c>
      <c r="C15" t="s">
        <v>1012</v>
      </c>
    </row>
    <row r="16" spans="1:4" x14ac:dyDescent="0.3">
      <c r="A16" t="s">
        <v>519</v>
      </c>
      <c r="B16" t="s">
        <v>999</v>
      </c>
      <c r="C16" t="s">
        <v>1013</v>
      </c>
    </row>
    <row r="17" spans="1:4" x14ac:dyDescent="0.3">
      <c r="A17" t="s">
        <v>520</v>
      </c>
      <c r="B17" t="s">
        <v>1000</v>
      </c>
      <c r="C17" t="s">
        <v>1014</v>
      </c>
    </row>
    <row r="20" spans="1:4" x14ac:dyDescent="0.3">
      <c r="B20" t="s">
        <v>614</v>
      </c>
      <c r="C20" t="s">
        <v>616</v>
      </c>
      <c r="D20" t="s">
        <v>618</v>
      </c>
    </row>
    <row r="21" spans="1:4" x14ac:dyDescent="0.3">
      <c r="A21" t="s">
        <v>978</v>
      </c>
      <c r="B21" t="s">
        <v>991</v>
      </c>
      <c r="C21" t="s">
        <v>1015</v>
      </c>
    </row>
    <row r="22" spans="1:4" x14ac:dyDescent="0.3">
      <c r="A22" t="s">
        <v>979</v>
      </c>
      <c r="B22" t="s">
        <v>983</v>
      </c>
      <c r="C22" t="s">
        <v>1016</v>
      </c>
    </row>
    <row r="23" spans="1:4" x14ac:dyDescent="0.3">
      <c r="A23" t="s">
        <v>980</v>
      </c>
      <c r="B23" t="s">
        <v>990</v>
      </c>
      <c r="C23" t="s">
        <v>1017</v>
      </c>
    </row>
    <row r="24" spans="1:4" x14ac:dyDescent="0.3">
      <c r="A24" t="s">
        <v>981</v>
      </c>
      <c r="B24" t="s">
        <v>982</v>
      </c>
      <c r="C24" t="s">
        <v>1018</v>
      </c>
    </row>
    <row r="25" spans="1:4" x14ac:dyDescent="0.3">
      <c r="A25" t="s">
        <v>984</v>
      </c>
      <c r="B25" t="s">
        <v>994</v>
      </c>
      <c r="C25" t="s">
        <v>1019</v>
      </c>
    </row>
    <row r="26" spans="1:4" x14ac:dyDescent="0.3">
      <c r="A26" t="s">
        <v>985</v>
      </c>
      <c r="B26" t="s">
        <v>992</v>
      </c>
      <c r="C26" t="s">
        <v>1020</v>
      </c>
    </row>
    <row r="27" spans="1:4" x14ac:dyDescent="0.3">
      <c r="A27" t="s">
        <v>986</v>
      </c>
      <c r="B27" t="s">
        <v>993</v>
      </c>
      <c r="C27" t="s">
        <v>1021</v>
      </c>
    </row>
    <row r="28" spans="1:4" x14ac:dyDescent="0.3">
      <c r="A28" t="s">
        <v>987</v>
      </c>
    </row>
    <row r="29" spans="1:4" x14ac:dyDescent="0.3">
      <c r="A29" t="s">
        <v>988</v>
      </c>
    </row>
    <row r="30" spans="1:4" x14ac:dyDescent="0.3">
      <c r="A30" t="s">
        <v>989</v>
      </c>
    </row>
    <row r="35" spans="1:8" x14ac:dyDescent="0.3">
      <c r="A35" t="s">
        <v>58</v>
      </c>
    </row>
    <row r="36" spans="1:8" x14ac:dyDescent="0.3">
      <c r="A36">
        <v>0</v>
      </c>
      <c r="B36" t="str">
        <f>F36</f>
        <v>Not my people</v>
      </c>
      <c r="C36" t="str">
        <f>H36</f>
        <v>Nicht meine Leute</v>
      </c>
      <c r="D36" t="s">
        <v>973</v>
      </c>
      <c r="F36" t="s">
        <v>913</v>
      </c>
      <c r="G36" t="s">
        <v>469</v>
      </c>
      <c r="H36" t="s">
        <v>931</v>
      </c>
    </row>
    <row r="37" spans="1:8" x14ac:dyDescent="0.3">
      <c r="A37">
        <v>1</v>
      </c>
      <c r="B37" t="str">
        <f t="shared" ref="B37:B39" si="0">F37</f>
        <v>Mixed</v>
      </c>
      <c r="C37" t="str">
        <f t="shared" ref="C37:C39" si="1">H37</f>
        <v>Gemischt</v>
      </c>
      <c r="D37" t="s">
        <v>974</v>
      </c>
      <c r="F37" t="s">
        <v>888</v>
      </c>
      <c r="G37" t="s">
        <v>471</v>
      </c>
      <c r="H37" t="s">
        <v>932</v>
      </c>
    </row>
    <row r="38" spans="1:8" x14ac:dyDescent="0.3">
      <c r="A38">
        <v>2</v>
      </c>
      <c r="B38" t="str">
        <f t="shared" si="0"/>
        <v>Good</v>
      </c>
      <c r="C38" t="str">
        <f t="shared" si="1"/>
        <v>Gut</v>
      </c>
      <c r="D38" t="s">
        <v>975</v>
      </c>
      <c r="F38" t="s">
        <v>889</v>
      </c>
      <c r="G38" t="s">
        <v>473</v>
      </c>
      <c r="H38" t="s">
        <v>933</v>
      </c>
    </row>
    <row r="39" spans="1:8" x14ac:dyDescent="0.3">
      <c r="A39">
        <v>3</v>
      </c>
      <c r="B39" t="str">
        <f t="shared" si="0"/>
        <v>Strong</v>
      </c>
      <c r="C39" t="str">
        <f t="shared" si="1"/>
        <v>Stark</v>
      </c>
      <c r="D39" t="s">
        <v>976</v>
      </c>
      <c r="F39" t="s">
        <v>890</v>
      </c>
      <c r="G39" t="s">
        <v>475</v>
      </c>
      <c r="H39" t="s">
        <v>934</v>
      </c>
    </row>
    <row r="43" spans="1:8" x14ac:dyDescent="0.3">
      <c r="A43" t="s">
        <v>455</v>
      </c>
    </row>
    <row r="44" spans="1:8" x14ac:dyDescent="0.3">
      <c r="A44">
        <v>0</v>
      </c>
      <c r="B44" t="str">
        <f>F44</f>
        <v>Closed</v>
      </c>
      <c r="C44" t="str">
        <f>H44</f>
        <v>Geschlossen</v>
      </c>
      <c r="D44" t="s">
        <v>973</v>
      </c>
      <c r="F44" t="s">
        <v>891</v>
      </c>
      <c r="G44" t="s">
        <v>461</v>
      </c>
      <c r="H44" t="s">
        <v>935</v>
      </c>
    </row>
    <row r="45" spans="1:8" x14ac:dyDescent="0.3">
      <c r="A45">
        <v>1</v>
      </c>
      <c r="B45" t="str">
        <f t="shared" ref="B45:B47" si="2">F45</f>
        <v>Patchy</v>
      </c>
      <c r="C45" t="str">
        <f t="shared" ref="C45:C47" si="3">H45</f>
        <v>Lückenhaft</v>
      </c>
      <c r="D45" t="s">
        <v>974</v>
      </c>
      <c r="F45" t="s">
        <v>892</v>
      </c>
      <c r="G45" t="s">
        <v>463</v>
      </c>
      <c r="H45" t="s">
        <v>936</v>
      </c>
    </row>
    <row r="46" spans="1:8" x14ac:dyDescent="0.3">
      <c r="A46">
        <v>2</v>
      </c>
      <c r="B46" t="str">
        <f t="shared" si="2"/>
        <v>Clear</v>
      </c>
      <c r="C46" t="str">
        <f t="shared" si="3"/>
        <v>Klar</v>
      </c>
      <c r="D46" t="s">
        <v>975</v>
      </c>
      <c r="F46" t="s">
        <v>893</v>
      </c>
      <c r="G46" t="s">
        <v>465</v>
      </c>
      <c r="H46" t="s">
        <v>937</v>
      </c>
    </row>
    <row r="47" spans="1:8" x14ac:dyDescent="0.3">
      <c r="A47">
        <v>3</v>
      </c>
      <c r="B47" t="str">
        <f t="shared" si="2"/>
        <v>Warm&amp;Guided</v>
      </c>
      <c r="C47" t="str">
        <f t="shared" si="3"/>
        <v>Warm &amp; angeleitet</v>
      </c>
      <c r="D47" t="s">
        <v>976</v>
      </c>
      <c r="F47" t="s">
        <v>894</v>
      </c>
      <c r="G47" t="s">
        <v>467</v>
      </c>
      <c r="H47" t="s">
        <v>938</v>
      </c>
    </row>
    <row r="51" spans="1:8" x14ac:dyDescent="0.3">
      <c r="A51" t="s">
        <v>456</v>
      </c>
    </row>
    <row r="52" spans="1:8" x14ac:dyDescent="0.3">
      <c r="A52">
        <v>0</v>
      </c>
      <c r="B52" t="str">
        <f>F52</f>
        <v>Sporadic</v>
      </c>
      <c r="C52" t="str">
        <f>H52</f>
        <v>Sporadisch</v>
      </c>
      <c r="D52" t="s">
        <v>973</v>
      </c>
      <c r="F52" t="s">
        <v>895</v>
      </c>
      <c r="G52" t="s">
        <v>485</v>
      </c>
      <c r="H52" t="s">
        <v>939</v>
      </c>
    </row>
    <row r="53" spans="1:8" x14ac:dyDescent="0.3">
      <c r="A53">
        <v>1</v>
      </c>
      <c r="B53" t="str">
        <f t="shared" ref="B53:B55" si="4">F53</f>
        <v>Some repeats</v>
      </c>
      <c r="C53" t="str">
        <f t="shared" ref="C53:C55" si="5">H53</f>
        <v>Einige Wiederholungen</v>
      </c>
      <c r="D53" t="s">
        <v>974</v>
      </c>
      <c r="F53" t="s">
        <v>914</v>
      </c>
      <c r="G53" t="s">
        <v>487</v>
      </c>
      <c r="H53" t="s">
        <v>940</v>
      </c>
    </row>
    <row r="54" spans="1:8" x14ac:dyDescent="0.3">
      <c r="A54">
        <v>2</v>
      </c>
      <c r="B54" t="str">
        <f t="shared" si="4"/>
        <v>Regular</v>
      </c>
      <c r="C54" t="str">
        <f t="shared" si="5"/>
        <v>Regelmäßig</v>
      </c>
      <c r="D54" t="s">
        <v>975</v>
      </c>
      <c r="F54" t="s">
        <v>896</v>
      </c>
      <c r="G54" t="s">
        <v>489</v>
      </c>
      <c r="H54" t="s">
        <v>941</v>
      </c>
    </row>
    <row r="55" spans="1:8" x14ac:dyDescent="0.3">
      <c r="A55">
        <v>3</v>
      </c>
      <c r="B55" t="str">
        <f t="shared" si="4"/>
        <v>Strong engine</v>
      </c>
      <c r="C55" t="str">
        <f t="shared" si="5"/>
        <v>Starker Antrieb</v>
      </c>
      <c r="D55" t="s">
        <v>976</v>
      </c>
      <c r="F55" t="s">
        <v>915</v>
      </c>
      <c r="G55" t="s">
        <v>491</v>
      </c>
      <c r="H55" t="s">
        <v>942</v>
      </c>
    </row>
    <row r="59" spans="1:8" x14ac:dyDescent="0.3">
      <c r="A59" t="s">
        <v>457</v>
      </c>
    </row>
    <row r="60" spans="1:8" x14ac:dyDescent="0.3">
      <c r="A60">
        <v>0</v>
      </c>
      <c r="B60" t="str">
        <f>F60</f>
        <v>None</v>
      </c>
      <c r="C60" t="str">
        <f>H60</f>
        <v>Keine</v>
      </c>
      <c r="D60" t="s">
        <v>973</v>
      </c>
      <c r="F60" t="s">
        <v>897</v>
      </c>
      <c r="G60" t="s">
        <v>477</v>
      </c>
      <c r="H60" t="s">
        <v>762</v>
      </c>
    </row>
    <row r="61" spans="1:8" x14ac:dyDescent="0.3">
      <c r="A61">
        <v>1</v>
      </c>
      <c r="B61" t="str">
        <f t="shared" ref="B61:B63" si="6">F61</f>
        <v>Limited</v>
      </c>
      <c r="C61" t="str">
        <f t="shared" ref="C61:C63" si="7">H61</f>
        <v>Begrenzt</v>
      </c>
      <c r="D61" t="s">
        <v>974</v>
      </c>
      <c r="F61" t="s">
        <v>898</v>
      </c>
      <c r="G61" t="s">
        <v>479</v>
      </c>
      <c r="H61" t="s">
        <v>943</v>
      </c>
    </row>
    <row r="62" spans="1:8" x14ac:dyDescent="0.3">
      <c r="A62">
        <v>2</v>
      </c>
      <c r="B62" t="str">
        <f t="shared" si="6"/>
        <v>Clear role</v>
      </c>
      <c r="C62" t="str">
        <f t="shared" si="7"/>
        <v>Klare Rolle</v>
      </c>
      <c r="D62" t="s">
        <v>975</v>
      </c>
      <c r="F62" t="s">
        <v>916</v>
      </c>
      <c r="G62" t="s">
        <v>481</v>
      </c>
      <c r="H62" t="s">
        <v>944</v>
      </c>
    </row>
    <row r="63" spans="1:8" x14ac:dyDescent="0.3">
      <c r="A63">
        <v>3</v>
      </c>
      <c r="B63" t="str">
        <f t="shared" si="6"/>
        <v>Pathway</v>
      </c>
      <c r="C63" t="str">
        <f t="shared" si="7"/>
        <v>Klarer Pfad</v>
      </c>
      <c r="D63" t="s">
        <v>976</v>
      </c>
      <c r="F63" t="s">
        <v>899</v>
      </c>
      <c r="G63" t="s">
        <v>483</v>
      </c>
      <c r="H63" t="s">
        <v>945</v>
      </c>
    </row>
    <row r="67" spans="1:8" x14ac:dyDescent="0.3">
      <c r="A67" t="s">
        <v>62</v>
      </c>
    </row>
    <row r="68" spans="1:8" x14ac:dyDescent="0.3">
      <c r="A68">
        <v>0</v>
      </c>
      <c r="B68" t="str">
        <f>F68</f>
        <v>Excluding</v>
      </c>
      <c r="C68" t="str">
        <f>H68</f>
        <v>Ausgrenzend</v>
      </c>
      <c r="D68" t="s">
        <v>973</v>
      </c>
      <c r="F68" t="s">
        <v>900</v>
      </c>
      <c r="G68" t="s">
        <v>493</v>
      </c>
      <c r="H68" t="s">
        <v>946</v>
      </c>
    </row>
    <row r="69" spans="1:8" x14ac:dyDescent="0.3">
      <c r="A69">
        <v>1</v>
      </c>
      <c r="B69" t="str">
        <f t="shared" ref="B69:B71" si="8">F69</f>
        <v>Uneven</v>
      </c>
      <c r="C69" t="str">
        <f t="shared" ref="C69:C71" si="9">H69</f>
        <v>Unausgewogen</v>
      </c>
      <c r="D69" t="s">
        <v>974</v>
      </c>
      <c r="F69" t="s">
        <v>901</v>
      </c>
      <c r="G69" t="s">
        <v>495</v>
      </c>
      <c r="H69" t="s">
        <v>947</v>
      </c>
    </row>
    <row r="70" spans="1:8" x14ac:dyDescent="0.3">
      <c r="A70">
        <v>2</v>
      </c>
      <c r="B70" t="str">
        <f t="shared" si="8"/>
        <v>Fair&amp;open</v>
      </c>
      <c r="C70" t="str">
        <f t="shared" si="9"/>
        <v>Fair &amp; offen</v>
      </c>
      <c r="D70" t="s">
        <v>975</v>
      </c>
      <c r="F70" t="s">
        <v>902</v>
      </c>
      <c r="G70" t="s">
        <v>497</v>
      </c>
      <c r="H70" t="s">
        <v>948</v>
      </c>
    </row>
    <row r="71" spans="1:8" x14ac:dyDescent="0.3">
      <c r="A71">
        <v>3</v>
      </c>
      <c r="B71" t="str">
        <f t="shared" si="8"/>
        <v>Bridging mix</v>
      </c>
      <c r="C71" t="str">
        <f t="shared" si="9"/>
        <v>Brückenbildender Mix</v>
      </c>
      <c r="D71" t="s">
        <v>976</v>
      </c>
      <c r="F71" t="s">
        <v>917</v>
      </c>
      <c r="G71" t="s">
        <v>499</v>
      </c>
      <c r="H71" t="s">
        <v>949</v>
      </c>
    </row>
    <row r="75" spans="1:8" x14ac:dyDescent="0.3">
      <c r="A75" t="s">
        <v>458</v>
      </c>
    </row>
    <row r="76" spans="1:8" x14ac:dyDescent="0.3">
      <c r="A76">
        <v>0</v>
      </c>
      <c r="B76" t="str">
        <f>F76</f>
        <v>Not started</v>
      </c>
      <c r="C76" t="str">
        <f>H76</f>
        <v>Nicht begonnen</v>
      </c>
      <c r="D76" t="s">
        <v>973</v>
      </c>
      <c r="F76" t="s">
        <v>918</v>
      </c>
      <c r="G76" t="s">
        <v>501</v>
      </c>
      <c r="H76" t="s">
        <v>950</v>
      </c>
    </row>
    <row r="77" spans="1:8" x14ac:dyDescent="0.3">
      <c r="A77">
        <v>1</v>
      </c>
      <c r="B77" t="str">
        <f t="shared" ref="B77:B79" si="10">F77</f>
        <v>Sampling</v>
      </c>
      <c r="C77" t="str">
        <f t="shared" ref="C77:C79" si="11">H77</f>
        <v>Ausprobieren</v>
      </c>
      <c r="D77" t="s">
        <v>974</v>
      </c>
      <c r="F77" t="s">
        <v>903</v>
      </c>
      <c r="G77" t="s">
        <v>503</v>
      </c>
      <c r="H77" t="s">
        <v>951</v>
      </c>
    </row>
    <row r="78" spans="1:8" x14ac:dyDescent="0.3">
      <c r="A78">
        <v>2</v>
      </c>
      <c r="B78" t="str">
        <f t="shared" si="10"/>
        <v>Nearly there</v>
      </c>
      <c r="C78" t="str">
        <f t="shared" si="11"/>
        <v>Fast geschafft</v>
      </c>
      <c r="D78" t="s">
        <v>975</v>
      </c>
      <c r="F78" t="s">
        <v>919</v>
      </c>
      <c r="G78" t="s">
        <v>505</v>
      </c>
      <c r="H78" t="s">
        <v>952</v>
      </c>
    </row>
    <row r="79" spans="1:8" x14ac:dyDescent="0.3">
      <c r="A79">
        <v>3</v>
      </c>
      <c r="B79" t="str">
        <f t="shared" si="10"/>
        <v>Completed</v>
      </c>
      <c r="C79" t="str">
        <f t="shared" si="11"/>
        <v>Abgeschlossen</v>
      </c>
      <c r="D79" t="s">
        <v>976</v>
      </c>
      <c r="F79" t="s">
        <v>904</v>
      </c>
      <c r="G79" t="s">
        <v>507</v>
      </c>
      <c r="H79" t="s">
        <v>953</v>
      </c>
    </row>
    <row r="83" spans="1:8" x14ac:dyDescent="0.3">
      <c r="A83" t="s">
        <v>64</v>
      </c>
    </row>
    <row r="84" spans="1:8" x14ac:dyDescent="0.3">
      <c r="A84">
        <v>0</v>
      </c>
      <c r="B84" t="str">
        <f>F84</f>
        <v>Decline for now</v>
      </c>
      <c r="C84" t="str">
        <f>H84</f>
        <v>Vorerst ablehnen</v>
      </c>
      <c r="D84" t="s">
        <v>973</v>
      </c>
      <c r="F84" t="s">
        <v>920</v>
      </c>
      <c r="H84" t="s">
        <v>954</v>
      </c>
    </row>
    <row r="85" spans="1:8" x14ac:dyDescent="0.3">
      <c r="A85">
        <v>1</v>
      </c>
      <c r="B85" t="str">
        <f t="shared" ref="B85:B87" si="12">F85</f>
        <v>Keep sampling</v>
      </c>
      <c r="C85" t="str">
        <f t="shared" ref="C85:C87" si="13">H85</f>
        <v>Weiter ausprobieren</v>
      </c>
      <c r="D85" t="s">
        <v>974</v>
      </c>
      <c r="F85" t="s">
        <v>921</v>
      </c>
      <c r="H85" t="s">
        <v>955</v>
      </c>
    </row>
    <row r="86" spans="1:8" x14ac:dyDescent="0.3">
      <c r="A86">
        <v>2</v>
      </c>
      <c r="B86" t="str">
        <f t="shared" si="12"/>
        <v>Light join (show up sometimes)</v>
      </c>
      <c r="C86" t="str">
        <f t="shared" si="13"/>
        <v>Lockerer Beitritt (manchmal dabei sein)</v>
      </c>
      <c r="D86" t="s">
        <v>975</v>
      </c>
      <c r="F86" t="s">
        <v>922</v>
      </c>
      <c r="H86" t="s">
        <v>956</v>
      </c>
    </row>
    <row r="87" spans="1:8" x14ac:dyDescent="0.3">
      <c r="A87">
        <v>3</v>
      </c>
      <c r="B87" t="str">
        <f t="shared" si="12"/>
        <v>Join (make a simple commitment)</v>
      </c>
      <c r="C87" t="str">
        <f t="shared" si="13"/>
        <v>Beitreten (eine einfache Zusage geben)</v>
      </c>
      <c r="D87" t="s">
        <v>976</v>
      </c>
      <c r="F87" t="s">
        <v>923</v>
      </c>
      <c r="H87" t="s">
        <v>957</v>
      </c>
    </row>
    <row r="91" spans="1:8" x14ac:dyDescent="0.3">
      <c r="A91" t="s">
        <v>459</v>
      </c>
    </row>
    <row r="92" spans="1:8" x14ac:dyDescent="0.3">
      <c r="A92">
        <v>0</v>
      </c>
      <c r="B92" t="str">
        <f>F92</f>
        <v>None</v>
      </c>
      <c r="C92" t="str">
        <f>H92</f>
        <v>Keine</v>
      </c>
      <c r="D92" t="s">
        <v>973</v>
      </c>
      <c r="F92" t="s">
        <v>897</v>
      </c>
      <c r="H92" t="s">
        <v>762</v>
      </c>
    </row>
    <row r="93" spans="1:8" x14ac:dyDescent="0.3">
      <c r="A93">
        <v>1</v>
      </c>
      <c r="B93" t="str">
        <f t="shared" ref="B93:B95" si="14">F93</f>
        <v>Occasional (monthly-ish)</v>
      </c>
      <c r="C93" t="str">
        <f t="shared" ref="C93:C95" si="15">H93</f>
        <v>Gelegentlich (etwa monatlich)</v>
      </c>
      <c r="D93" t="s">
        <v>974</v>
      </c>
      <c r="F93" t="s">
        <v>924</v>
      </c>
      <c r="H93" t="s">
        <v>958</v>
      </c>
    </row>
    <row r="94" spans="1:8" x14ac:dyDescent="0.3">
      <c r="A94">
        <v>2</v>
      </c>
      <c r="B94" t="str">
        <f t="shared" si="14"/>
        <v>Regular (most months)</v>
      </c>
      <c r="C94" t="str">
        <f t="shared" si="15"/>
        <v>Regelmäßig (in den meisten Monaten)</v>
      </c>
      <c r="D94" t="s">
        <v>975</v>
      </c>
      <c r="F94" t="s">
        <v>925</v>
      </c>
      <c r="H94" t="s">
        <v>959</v>
      </c>
    </row>
    <row r="95" spans="1:8" x14ac:dyDescent="0.3">
      <c r="A95">
        <v>3</v>
      </c>
      <c r="B95" t="str">
        <f t="shared" si="14"/>
        <v>Weekly rhythm</v>
      </c>
      <c r="C95" t="str">
        <f t="shared" si="15"/>
        <v>Wöchentlicher Rhythmus</v>
      </c>
      <c r="D95" t="s">
        <v>976</v>
      </c>
      <c r="F95" t="s">
        <v>926</v>
      </c>
      <c r="H95" t="s">
        <v>960</v>
      </c>
    </row>
    <row r="99" spans="1:8" x14ac:dyDescent="0.3">
      <c r="A99" t="s">
        <v>518</v>
      </c>
    </row>
    <row r="100" spans="1:8" x14ac:dyDescent="0.3">
      <c r="A100">
        <v>0</v>
      </c>
      <c r="B100" t="str">
        <f>F100</f>
        <v>Overstretched</v>
      </c>
      <c r="C100" t="str">
        <f>H100</f>
        <v>Überlastet</v>
      </c>
      <c r="D100" t="s">
        <v>973</v>
      </c>
      <c r="F100" t="s">
        <v>905</v>
      </c>
      <c r="G100" t="s">
        <v>522</v>
      </c>
      <c r="H100" t="s">
        <v>961</v>
      </c>
    </row>
    <row r="101" spans="1:8" x14ac:dyDescent="0.3">
      <c r="A101">
        <v>1</v>
      </c>
      <c r="B101" t="str">
        <f t="shared" ref="B101:B103" si="16">F101</f>
        <v>Tight</v>
      </c>
      <c r="C101" t="str">
        <f t="shared" ref="C101:C103" si="17">H101</f>
        <v>Eng</v>
      </c>
      <c r="D101" t="s">
        <v>974</v>
      </c>
      <c r="F101" t="s">
        <v>906</v>
      </c>
      <c r="G101" t="s">
        <v>524</v>
      </c>
      <c r="H101" t="s">
        <v>962</v>
      </c>
    </row>
    <row r="102" spans="1:8" x14ac:dyDescent="0.3">
      <c r="A102">
        <v>2</v>
      </c>
      <c r="B102" t="str">
        <f t="shared" si="16"/>
        <v>Steady</v>
      </c>
      <c r="C102" t="str">
        <f t="shared" si="17"/>
        <v>Stabil</v>
      </c>
      <c r="D102" t="s">
        <v>975</v>
      </c>
      <c r="F102" t="s">
        <v>907</v>
      </c>
      <c r="G102" t="s">
        <v>526</v>
      </c>
      <c r="H102" t="s">
        <v>963</v>
      </c>
    </row>
    <row r="103" spans="1:8" x14ac:dyDescent="0.3">
      <c r="A103">
        <v>3</v>
      </c>
      <c r="B103" t="str">
        <f t="shared" si="16"/>
        <v>Spacious</v>
      </c>
      <c r="C103" t="str">
        <f t="shared" si="17"/>
        <v>Großzügig</v>
      </c>
      <c r="D103" t="s">
        <v>976</v>
      </c>
      <c r="F103" t="s">
        <v>908</v>
      </c>
      <c r="G103" t="s">
        <v>528</v>
      </c>
      <c r="H103" t="s">
        <v>964</v>
      </c>
    </row>
    <row r="107" spans="1:8" x14ac:dyDescent="0.3">
      <c r="A107" t="s">
        <v>519</v>
      </c>
    </row>
    <row r="108" spans="1:8" x14ac:dyDescent="0.3">
      <c r="A108">
        <v>0</v>
      </c>
      <c r="B108" t="str">
        <f>F108</f>
        <v>New</v>
      </c>
      <c r="C108" t="str">
        <f>H108</f>
        <v>Neu</v>
      </c>
      <c r="D108" t="s">
        <v>973</v>
      </c>
      <c r="F108" t="s">
        <v>909</v>
      </c>
      <c r="G108" t="s">
        <v>530</v>
      </c>
      <c r="H108" t="s">
        <v>965</v>
      </c>
    </row>
    <row r="109" spans="1:8" x14ac:dyDescent="0.3">
      <c r="A109">
        <v>1</v>
      </c>
      <c r="B109" t="str">
        <f t="shared" ref="B109:B111" si="18">F109</f>
        <v>Settling</v>
      </c>
      <c r="C109" t="str">
        <f t="shared" ref="C109:C111" si="19">H109</f>
        <v>Im Einpendeln</v>
      </c>
      <c r="D109" t="s">
        <v>974</v>
      </c>
      <c r="F109" t="s">
        <v>910</v>
      </c>
      <c r="G109" t="s">
        <v>531</v>
      </c>
      <c r="H109" t="s">
        <v>966</v>
      </c>
    </row>
    <row r="110" spans="1:8" x14ac:dyDescent="0.3">
      <c r="A110">
        <v>2</v>
      </c>
      <c r="B110" t="str">
        <f t="shared" si="18"/>
        <v>Established</v>
      </c>
      <c r="C110" t="str">
        <f t="shared" si="19"/>
        <v>Etabliert</v>
      </c>
      <c r="D110" t="s">
        <v>975</v>
      </c>
      <c r="F110" t="s">
        <v>911</v>
      </c>
      <c r="G110" t="s">
        <v>532</v>
      </c>
      <c r="H110" t="s">
        <v>967</v>
      </c>
    </row>
    <row r="111" spans="1:8" x14ac:dyDescent="0.3">
      <c r="A111">
        <v>3</v>
      </c>
      <c r="B111" t="str">
        <f t="shared" si="18"/>
        <v>Anchor</v>
      </c>
      <c r="C111" t="str">
        <f t="shared" si="19"/>
        <v>Anker</v>
      </c>
      <c r="D111" t="s">
        <v>976</v>
      </c>
      <c r="F111" t="s">
        <v>912</v>
      </c>
      <c r="G111" t="s">
        <v>533</v>
      </c>
      <c r="H111" t="s">
        <v>968</v>
      </c>
    </row>
    <row r="115" spans="1:8" x14ac:dyDescent="0.3">
      <c r="A115" t="s">
        <v>520</v>
      </c>
    </row>
    <row r="116" spans="1:8" x14ac:dyDescent="0.3">
      <c r="A116">
        <v>0</v>
      </c>
      <c r="B116" t="str">
        <f>F116</f>
        <v>0 friends</v>
      </c>
      <c r="C116" t="str">
        <f>H116</f>
        <v>0 Freund*innen</v>
      </c>
      <c r="D116" t="s">
        <v>973</v>
      </c>
      <c r="F116" t="s">
        <v>927</v>
      </c>
      <c r="H116" t="s">
        <v>969</v>
      </c>
    </row>
    <row r="117" spans="1:8" x14ac:dyDescent="0.3">
      <c r="A117">
        <v>1</v>
      </c>
      <c r="B117" t="str">
        <f t="shared" ref="B117:B119" si="20">F117</f>
        <v>1–2 friends</v>
      </c>
      <c r="C117" t="str">
        <f t="shared" ref="C117:C119" si="21">H117</f>
        <v>1–2 Freund*innen</v>
      </c>
      <c r="D117" t="s">
        <v>974</v>
      </c>
      <c r="F117" t="s">
        <v>928</v>
      </c>
      <c r="H117" t="s">
        <v>970</v>
      </c>
    </row>
    <row r="118" spans="1:8" x14ac:dyDescent="0.3">
      <c r="A118">
        <v>2</v>
      </c>
      <c r="B118" t="str">
        <f t="shared" si="20"/>
        <v>3–5 friends</v>
      </c>
      <c r="C118" t="str">
        <f t="shared" si="21"/>
        <v>3–5 Freund*innen</v>
      </c>
      <c r="D118" t="s">
        <v>975</v>
      </c>
      <c r="F118" t="s">
        <v>929</v>
      </c>
      <c r="H118" t="s">
        <v>971</v>
      </c>
    </row>
    <row r="119" spans="1:8" x14ac:dyDescent="0.3">
      <c r="A119">
        <v>3</v>
      </c>
      <c r="B119" t="str">
        <f t="shared" si="20"/>
        <v>6+ friends</v>
      </c>
      <c r="C119" t="str">
        <f t="shared" si="21"/>
        <v>6+ Freund*innen</v>
      </c>
      <c r="D119" t="s">
        <v>976</v>
      </c>
      <c r="F119" t="s">
        <v>930</v>
      </c>
      <c r="H119" t="s">
        <v>972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EA0-9F38-4487-9992-826C2F82D018}">
  <dimension ref="A1:BS31"/>
  <sheetViews>
    <sheetView zoomScale="85" zoomScaleNormal="85" workbookViewId="0">
      <selection activeCell="F22" sqref="F22:H26"/>
    </sheetView>
    <sheetView topLeftCell="A21" workbookViewId="1">
      <selection activeCell="BD20" sqref="BD20:BF24"/>
    </sheetView>
  </sheetViews>
  <sheetFormatPr defaultRowHeight="14.4" x14ac:dyDescent="0.3"/>
  <cols>
    <col min="67" max="67" width="16.21875" customWidth="1"/>
  </cols>
  <sheetData>
    <row r="1" spans="1:71" x14ac:dyDescent="0.3">
      <c r="A1" t="s">
        <v>610</v>
      </c>
      <c r="B1">
        <v>1</v>
      </c>
      <c r="C1" t="s">
        <v>1</v>
      </c>
      <c r="H1" t="s">
        <v>38</v>
      </c>
      <c r="I1" t="s">
        <v>45</v>
      </c>
      <c r="J1" t="s">
        <v>160</v>
      </c>
      <c r="V1" t="s">
        <v>56</v>
      </c>
    </row>
    <row r="2" spans="1:71" ht="27.6" x14ac:dyDescent="0.3">
      <c r="A2" s="1" t="s">
        <v>0</v>
      </c>
      <c r="B2">
        <v>2</v>
      </c>
      <c r="C2" t="s">
        <v>3</v>
      </c>
      <c r="H2">
        <v>-2</v>
      </c>
      <c r="I2" t="s">
        <v>46</v>
      </c>
      <c r="J2" t="str">
        <f>H2&amp;" - "&amp;I2</f>
        <v>-2 - They’re chasing; I’m easing out.</v>
      </c>
      <c r="V2" t="s">
        <v>51</v>
      </c>
    </row>
    <row r="3" spans="1:71" ht="27.6" x14ac:dyDescent="0.3">
      <c r="A3" s="1" t="s">
        <v>2</v>
      </c>
      <c r="B3">
        <v>3</v>
      </c>
      <c r="C3" t="s">
        <v>5</v>
      </c>
      <c r="H3">
        <v>-1</v>
      </c>
      <c r="I3" t="s">
        <v>50</v>
      </c>
      <c r="J3" t="str">
        <f t="shared" ref="J3:J6" si="0">H3&amp;" - "&amp;I3</f>
        <v>-1 - They’re carrying momentum.</v>
      </c>
      <c r="V3" t="s">
        <v>52</v>
      </c>
    </row>
    <row r="4" spans="1:71" ht="27.6" x14ac:dyDescent="0.3">
      <c r="A4" s="1" t="s">
        <v>4</v>
      </c>
      <c r="B4">
        <v>4</v>
      </c>
      <c r="C4" t="s">
        <v>7</v>
      </c>
      <c r="H4">
        <v>0</v>
      </c>
      <c r="I4" t="s">
        <v>49</v>
      </c>
      <c r="J4" t="str">
        <f t="shared" si="0"/>
        <v>0 - Feels even.</v>
      </c>
      <c r="V4" t="s">
        <v>53</v>
      </c>
    </row>
    <row r="5" spans="1:71" ht="27.6" x14ac:dyDescent="0.3">
      <c r="A5" s="1" t="s">
        <v>6</v>
      </c>
      <c r="B5">
        <v>5</v>
      </c>
      <c r="C5" t="s">
        <v>9</v>
      </c>
      <c r="H5">
        <v>1</v>
      </c>
      <c r="I5" t="s">
        <v>48</v>
      </c>
      <c r="J5" t="str">
        <f t="shared" si="0"/>
        <v>1 -  I’m carrying momentum.</v>
      </c>
      <c r="V5" t="s">
        <v>54</v>
      </c>
    </row>
    <row r="6" spans="1:71" ht="27.6" x14ac:dyDescent="0.3">
      <c r="A6" s="1" t="s">
        <v>8</v>
      </c>
      <c r="B6">
        <v>6</v>
      </c>
      <c r="C6" t="s">
        <v>11</v>
      </c>
      <c r="H6">
        <v>2</v>
      </c>
      <c r="I6" t="s">
        <v>47</v>
      </c>
      <c r="J6" t="str">
        <f t="shared" si="0"/>
        <v>2 -  I’m chasing; they’re cooling.</v>
      </c>
      <c r="V6" t="s">
        <v>55</v>
      </c>
    </row>
    <row r="7" spans="1:71" x14ac:dyDescent="0.3">
      <c r="A7" s="1" t="s">
        <v>10</v>
      </c>
      <c r="B7">
        <v>7</v>
      </c>
      <c r="C7" t="s">
        <v>13</v>
      </c>
    </row>
    <row r="8" spans="1:71" x14ac:dyDescent="0.3">
      <c r="A8" s="1" t="s">
        <v>12</v>
      </c>
      <c r="B8">
        <v>8</v>
      </c>
      <c r="C8" t="s">
        <v>15</v>
      </c>
    </row>
    <row r="9" spans="1:71" ht="27.6" x14ac:dyDescent="0.3">
      <c r="A9" s="1" t="s">
        <v>14</v>
      </c>
      <c r="B9">
        <v>9</v>
      </c>
      <c r="C9" t="s">
        <v>17</v>
      </c>
      <c r="H9" t="s">
        <v>39</v>
      </c>
      <c r="K9" t="s">
        <v>40</v>
      </c>
      <c r="N9" t="s">
        <v>41</v>
      </c>
      <c r="Q9" t="s">
        <v>42</v>
      </c>
      <c r="T9" t="s">
        <v>43</v>
      </c>
      <c r="W9" t="s">
        <v>44</v>
      </c>
      <c r="AB9" t="s">
        <v>58</v>
      </c>
      <c r="AF9" t="s">
        <v>455</v>
      </c>
      <c r="AJ9" t="s">
        <v>456</v>
      </c>
      <c r="AN9" t="s">
        <v>457</v>
      </c>
      <c r="AR9" t="s">
        <v>62</v>
      </c>
      <c r="AV9" t="s">
        <v>458</v>
      </c>
      <c r="AZ9" t="s">
        <v>64</v>
      </c>
      <c r="BD9" t="s">
        <v>459</v>
      </c>
      <c r="BH9" t="s">
        <v>518</v>
      </c>
      <c r="BL9" t="s">
        <v>519</v>
      </c>
      <c r="BP9" t="s">
        <v>520</v>
      </c>
    </row>
    <row r="10" spans="1:71" ht="41.4" x14ac:dyDescent="0.3">
      <c r="A10" s="1" t="s">
        <v>16</v>
      </c>
      <c r="H10">
        <v>0</v>
      </c>
      <c r="I10" t="s">
        <v>164</v>
      </c>
      <c r="J10" t="str">
        <f>H10&amp;" - "&amp;I10</f>
        <v>0 - Plans often slip; priority given only when convenient.</v>
      </c>
      <c r="K10">
        <v>0</v>
      </c>
      <c r="L10" t="s">
        <v>168</v>
      </c>
      <c r="M10" t="str">
        <f>K10&amp;" - "&amp;L10</f>
        <v>0 - Hard to arrange; slow replies; cancellations not rebooked.</v>
      </c>
      <c r="N10">
        <v>0</v>
      </c>
      <c r="O10" t="s">
        <v>172</v>
      </c>
      <c r="P10" t="str">
        <f>N10&amp;" - "&amp;O10</f>
        <v>0 - Flat/draining; stilted; little “dirt time” or good talk.</v>
      </c>
      <c r="Q10">
        <v>0</v>
      </c>
      <c r="R10" t="s">
        <v>176</v>
      </c>
      <c r="S10" t="str">
        <f>Q10&amp;" - "&amp;R10</f>
        <v>0 - Often missed/monologued; advice before listening; safety uncertain.</v>
      </c>
      <c r="T10">
        <v>0</v>
      </c>
      <c r="U10" t="s">
        <v>180</v>
      </c>
      <c r="V10" t="str">
        <f>T10&amp;" - "&amp;U10</f>
        <v>0 - Thin story; few memorable episodes; no fresh memory in 2–3 months.</v>
      </c>
      <c r="W10">
        <v>0</v>
      </c>
      <c r="X10" t="s">
        <v>184</v>
      </c>
      <c r="Y10" t="str">
        <f>W10&amp;" - "&amp;X10</f>
        <v>0 - No discernible change attributable to this tie (recently or in long arc).</v>
      </c>
      <c r="AB10">
        <v>0</v>
      </c>
      <c r="AC10" t="s">
        <v>468</v>
      </c>
      <c r="AD10" t="s">
        <v>469</v>
      </c>
      <c r="AE10" s="17" t="str">
        <f>AB10&amp;" - "&amp;AC10&amp;" "&amp;AD10</f>
        <v>0 -  Not my people   talk feels off / values clash</v>
      </c>
      <c r="AF10">
        <v>0</v>
      </c>
      <c r="AG10" t="s">
        <v>460</v>
      </c>
      <c r="AH10" t="s">
        <v>461</v>
      </c>
      <c r="AI10" s="17" t="str">
        <f>AF10&amp;" - "&amp;AG10&amp;" "&amp;AH10</f>
        <v>0 -  Closed          no welcome; hard to start</v>
      </c>
      <c r="AJ10">
        <v>0</v>
      </c>
      <c r="AK10" t="s">
        <v>484</v>
      </c>
      <c r="AL10" t="s">
        <v>485</v>
      </c>
      <c r="AM10" s="17" t="str">
        <f>AJ10&amp;" - "&amp;AK10&amp;" "&amp;AL10</f>
        <v>0 -  Sporadic        irregular; no rituals; random faces</v>
      </c>
      <c r="AN10">
        <v>0</v>
      </c>
      <c r="AO10" t="s">
        <v>476</v>
      </c>
      <c r="AP10" t="s">
        <v>477</v>
      </c>
      <c r="AQ10" s="17" t="str">
        <f>AN10&amp;" - "&amp;AO10&amp;" "&amp;AP10</f>
        <v>0 -  None            spectators only; gatekept roles</v>
      </c>
      <c r="AR10">
        <v>0</v>
      </c>
      <c r="AS10" t="s">
        <v>492</v>
      </c>
      <c r="AT10" t="s">
        <v>493</v>
      </c>
      <c r="AU10" s="17" t="str">
        <f>AR10&amp;" - "&amp;AS10&amp;" "&amp;AT10</f>
        <v>0 -  Excluding       pricey/distant; cliquish; narrow</v>
      </c>
      <c r="AV10">
        <v>0</v>
      </c>
      <c r="AW10" t="s">
        <v>500</v>
      </c>
      <c r="AX10" t="s">
        <v>501</v>
      </c>
      <c r="AY10" s="17" t="str">
        <f>AV10&amp;" - "&amp;AW10&amp;" "&amp;AX10</f>
        <v>0 -  Not started     0/3 visits</v>
      </c>
      <c r="AZ10">
        <v>0</v>
      </c>
      <c r="BA10" t="s">
        <v>508</v>
      </c>
      <c r="BC10" s="17" t="str">
        <f>AZ10&amp;" - "&amp;BA10</f>
        <v>0 -  Decline for now</v>
      </c>
      <c r="BD10">
        <v>0</v>
      </c>
      <c r="BE10" t="s">
        <v>512</v>
      </c>
      <c r="BG10" s="4" t="str">
        <f>BD10&amp;" - "&amp;BE10</f>
        <v>0 -  None</v>
      </c>
      <c r="BH10">
        <v>0</v>
      </c>
      <c r="BI10" t="s">
        <v>521</v>
      </c>
      <c r="BJ10" t="s">
        <v>522</v>
      </c>
      <c r="BK10" s="4" t="str">
        <f>BH10&amp;" - "&amp;BI10&amp;" - "&amp;BJ10</f>
        <v>0 -  Overstretched   -  running low; protect recovery</v>
      </c>
      <c r="BL10">
        <v>0</v>
      </c>
      <c r="BM10" t="s">
        <v>538</v>
      </c>
      <c r="BN10" t="s">
        <v>530</v>
      </c>
      <c r="BO10" s="4" t="str">
        <f>BL10&amp;" - "&amp;BM10&amp;" - "&amp;BN10</f>
        <v>0 -  New -  &lt; 6 months</v>
      </c>
      <c r="BP10">
        <v>0</v>
      </c>
      <c r="BQ10" t="s">
        <v>534</v>
      </c>
      <c r="BS10" s="4" t="str">
        <f>BP10&amp;" - "&amp;BQ10</f>
        <v>0 -  0 friends</v>
      </c>
    </row>
    <row r="11" spans="1:71" ht="41.4" x14ac:dyDescent="0.3">
      <c r="A11" s="1" t="s">
        <v>18</v>
      </c>
      <c r="H11">
        <v>1</v>
      </c>
      <c r="I11" t="s">
        <v>165</v>
      </c>
      <c r="J11" t="str">
        <f>H11&amp;" - "&amp;I11</f>
        <v>1 - Shows up when asked but cancels/drifts; rebooks inconsistently.</v>
      </c>
      <c r="K11">
        <v>1</v>
      </c>
      <c r="L11" t="s">
        <v>169</v>
      </c>
      <c r="M11" t="str">
        <f>K11&amp;" - "&amp;L11</f>
        <v>1 - Moderate friction; meetings eventually happen after reminders.</v>
      </c>
      <c r="N11">
        <v>1</v>
      </c>
      <c r="O11" t="s">
        <v>173</v>
      </c>
      <c r="P11" t="str">
        <f>N11&amp;" - "&amp;O11</f>
        <v>1 - Mixed; one thread lands, others stall.</v>
      </c>
      <c r="Q11">
        <v>1</v>
      </c>
      <c r="R11" t="s">
        <v>177</v>
      </c>
      <c r="S11" t="str">
        <f>Q11&amp;" - "&amp;R11</f>
        <v>1 - Effort shows but patchy; sometimes off-key or minimizing.</v>
      </c>
      <c r="T11">
        <v>1</v>
      </c>
      <c r="U11" t="s">
        <v>181</v>
      </c>
      <c r="V11" t="str">
        <f>T11&amp;" - "&amp;U11</f>
        <v>1 - Some shared chapters or one fresh memory recently.</v>
      </c>
      <c r="W11">
        <v>1</v>
      </c>
      <c r="X11" t="s">
        <v>185</v>
      </c>
      <c r="Y11" t="str">
        <f>W11&amp;" - "&amp;X11</f>
        <v>1 - Clear nudge in one facet (e.g., tried a habit, sharpened one decision); give one example.</v>
      </c>
      <c r="AB11">
        <v>1</v>
      </c>
      <c r="AC11" t="s">
        <v>470</v>
      </c>
      <c r="AD11" t="s">
        <v>471</v>
      </c>
      <c r="AE11" s="17" t="str">
        <f t="shared" ref="AE11:AE13" si="1">AB11&amp;" - "&amp;AC11&amp;" "&amp;AD11</f>
        <v>1 -  Mixed           some moments land, many don’t</v>
      </c>
      <c r="AF11">
        <v>1</v>
      </c>
      <c r="AG11" t="s">
        <v>462</v>
      </c>
      <c r="AH11" t="s">
        <v>463</v>
      </c>
      <c r="AI11" s="17" t="str">
        <f t="shared" ref="AI11:AI13" si="2">AF11&amp;" - "&amp;AG11&amp;" "&amp;AH11</f>
        <v>1 -  Patchy          ad-hoc welcome; unclear next step</v>
      </c>
      <c r="AJ11">
        <v>1</v>
      </c>
      <c r="AK11" t="s">
        <v>486</v>
      </c>
      <c r="AL11" t="s">
        <v>487</v>
      </c>
      <c r="AM11" s="17" t="str">
        <f t="shared" ref="AM11:AM13" si="3">AJ11&amp;" - "&amp;AK11&amp;" "&amp;AL11</f>
        <v>1 -  Some repeats    occasional familiar faces</v>
      </c>
      <c r="AN11">
        <v>1</v>
      </c>
      <c r="AO11" t="s">
        <v>478</v>
      </c>
      <c r="AP11" t="s">
        <v>479</v>
      </c>
      <c r="AQ11" s="17" t="str">
        <f t="shared" ref="AQ11:AQ13" si="4">AN11&amp;" - "&amp;AO11&amp;" "&amp;AP11</f>
        <v>1 -  Limited         ad-hoc help; unclear roles</v>
      </c>
      <c r="AR11">
        <v>1</v>
      </c>
      <c r="AS11" t="s">
        <v>494</v>
      </c>
      <c r="AT11" t="s">
        <v>495</v>
      </c>
      <c r="AU11" s="17" t="str">
        <f t="shared" ref="AU11:AU13" si="5">AR11&amp;" - "&amp;AS11&amp;" "&amp;AT11</f>
        <v>1 -  Uneven          reachable but insular</v>
      </c>
      <c r="AV11">
        <v>1</v>
      </c>
      <c r="AW11" t="s">
        <v>502</v>
      </c>
      <c r="AX11" t="s">
        <v>503</v>
      </c>
      <c r="AY11" s="17" t="str">
        <f t="shared" ref="AY11:AY13" si="6">AV11&amp;" - "&amp;AW11&amp;" "&amp;AX11</f>
        <v>1 -  Sampling        1/3 visits done</v>
      </c>
      <c r="AZ11">
        <v>1</v>
      </c>
      <c r="BA11" t="s">
        <v>509</v>
      </c>
      <c r="BC11" s="17" t="str">
        <f t="shared" ref="BC11:BC13" si="7">AZ11&amp;" - "&amp;BA11&amp;" "&amp;BB11</f>
        <v xml:space="preserve">1 -  Keep sampling </v>
      </c>
      <c r="BD11">
        <v>1</v>
      </c>
      <c r="BE11" t="s">
        <v>513</v>
      </c>
      <c r="BG11" s="4" t="str">
        <f t="shared" ref="BG11:BG13" si="8">BD11&amp;" - "&amp;BE11</f>
        <v>1 -  Occasional (monthly-ish)</v>
      </c>
      <c r="BH11">
        <v>1</v>
      </c>
      <c r="BI11" t="s">
        <v>523</v>
      </c>
      <c r="BJ11" t="s">
        <v>524</v>
      </c>
      <c r="BK11" s="4" t="str">
        <f t="shared" ref="BK11:BK13" si="9">BH11&amp;" - "&amp;BI11&amp;" - "&amp;BJ11</f>
        <v>1 -  Tight           -  limited capacity; choose carefully</v>
      </c>
      <c r="BL11">
        <v>1</v>
      </c>
      <c r="BM11" t="s">
        <v>539</v>
      </c>
      <c r="BN11" t="s">
        <v>531</v>
      </c>
      <c r="BO11" s="4" t="str">
        <f t="shared" ref="BO11:BO13" si="10">BL11&amp;" - "&amp;BM11&amp;" - "&amp;BN11</f>
        <v>1 -  Settling -  0.5–&lt;2 years</v>
      </c>
      <c r="BP11">
        <v>1</v>
      </c>
      <c r="BQ11" t="s">
        <v>535</v>
      </c>
      <c r="BS11" s="4" t="str">
        <f t="shared" ref="BS11:BS13" si="11">BP11&amp;" - "&amp;BQ11</f>
        <v>1 -  1–2 friends</v>
      </c>
    </row>
    <row r="12" spans="1:71" ht="27.6" x14ac:dyDescent="0.3">
      <c r="A12" s="1" t="s">
        <v>19</v>
      </c>
      <c r="H12">
        <v>2</v>
      </c>
      <c r="I12" t="s">
        <v>166</v>
      </c>
      <c r="J12" t="str">
        <f>H12&amp;" - "&amp;I12</f>
        <v>2 - Keeps most promises; when it costs, we still make room; rebooks promptly.</v>
      </c>
      <c r="K12">
        <v>2</v>
      </c>
      <c r="L12" t="s">
        <v>170</v>
      </c>
      <c r="M12" t="str">
        <f>K12&amp;" - "&amp;L12</f>
        <v>2 - Low friction; responsive; cancellations rebooked quickly.</v>
      </c>
      <c r="N12">
        <v>2</v>
      </c>
      <c r="O12" t="s">
        <v>174</v>
      </c>
      <c r="P12" t="str">
        <f>N12&amp;" - "&amp;O12</f>
        <v>2 - Usually companionable/fun/flow; good conversation or co-doing feels natural.</v>
      </c>
      <c r="Q12">
        <v>2</v>
      </c>
      <c r="R12" t="s">
        <v>178</v>
      </c>
      <c r="S12" t="str">
        <f>Q12&amp;" - "&amp;R12</f>
        <v>2 - Feels accurately seen; active-constructive replies; vulnerability comfortable.</v>
      </c>
      <c r="T12">
        <v>2</v>
      </c>
      <c r="U12" t="s">
        <v>182</v>
      </c>
      <c r="V12" t="str">
        <f>T12&amp;" - "&amp;U12</f>
        <v>2 - Rich story and a fresh chapter in the last 6–8 weeks.</v>
      </c>
      <c r="W12">
        <v>2</v>
      </c>
      <c r="X12" t="s">
        <v>186</v>
      </c>
      <c r="Y12" t="str">
        <f>W12&amp;" - "&amp;X12</f>
        <v>2 - Sustained influence in one facet or lighter changes across two facets; give examples.</v>
      </c>
      <c r="AB12">
        <v>2</v>
      </c>
      <c r="AC12" t="s">
        <v>472</v>
      </c>
      <c r="AD12" t="s">
        <v>473</v>
      </c>
      <c r="AE12" s="17" t="str">
        <f t="shared" si="1"/>
        <v>2 -  Good            mostly comfortable; some kindred threads</v>
      </c>
      <c r="AF12">
        <v>2</v>
      </c>
      <c r="AG12" t="s">
        <v>464</v>
      </c>
      <c r="AH12" t="s">
        <v>465</v>
      </c>
      <c r="AI12" s="17" t="str">
        <f t="shared" si="2"/>
        <v>2 -  Clear           obvious first-timer route; someone greets</v>
      </c>
      <c r="AJ12">
        <v>2</v>
      </c>
      <c r="AK12" t="s">
        <v>488</v>
      </c>
      <c r="AL12" t="s">
        <v>489</v>
      </c>
      <c r="AM12" s="17" t="str">
        <f t="shared" si="3"/>
        <v>2 -  Regular         steady schedule; many repeats</v>
      </c>
      <c r="AN12">
        <v>2</v>
      </c>
      <c r="AO12" t="s">
        <v>480</v>
      </c>
      <c r="AP12" t="s">
        <v>481</v>
      </c>
      <c r="AQ12" s="17" t="str">
        <f t="shared" si="4"/>
        <v>2 -  Clear role      simple ways to pitch in</v>
      </c>
      <c r="AR12">
        <v>2</v>
      </c>
      <c r="AS12" t="s">
        <v>496</v>
      </c>
      <c r="AT12" t="s">
        <v>497</v>
      </c>
      <c r="AU12" s="17" t="str">
        <f t="shared" si="5"/>
        <v>2 -  Fair &amp; open     affordable/near; friendly to outsiders</v>
      </c>
      <c r="AV12">
        <v>2</v>
      </c>
      <c r="AW12" t="s">
        <v>504</v>
      </c>
      <c r="AX12" t="s">
        <v>505</v>
      </c>
      <c r="AY12" s="17" t="str">
        <f t="shared" si="6"/>
        <v>2 -  Nearly there    2/3 visits done</v>
      </c>
      <c r="AZ12">
        <v>2</v>
      </c>
      <c r="BA12" t="s">
        <v>510</v>
      </c>
      <c r="BC12" s="17" t="str">
        <f t="shared" si="7"/>
        <v xml:space="preserve">2 -  Light join (show up sometimes) </v>
      </c>
      <c r="BD12">
        <v>2</v>
      </c>
      <c r="BE12" t="s">
        <v>514</v>
      </c>
      <c r="BG12" s="4" t="str">
        <f t="shared" si="8"/>
        <v>2 -  Regular (most months)</v>
      </c>
      <c r="BH12">
        <v>2</v>
      </c>
      <c r="BI12" t="s">
        <v>525</v>
      </c>
      <c r="BJ12" t="s">
        <v>526</v>
      </c>
      <c r="BK12" s="4" t="str">
        <f t="shared" si="9"/>
        <v>2 -  Steady          -  normal capacity</v>
      </c>
      <c r="BL12">
        <v>2</v>
      </c>
      <c r="BM12" t="s">
        <v>540</v>
      </c>
      <c r="BN12" t="s">
        <v>532</v>
      </c>
      <c r="BO12" s="4" t="str">
        <f t="shared" si="10"/>
        <v>2 -  Established -  2–&lt;5 years</v>
      </c>
      <c r="BP12">
        <v>2</v>
      </c>
      <c r="BQ12" t="s">
        <v>536</v>
      </c>
      <c r="BS12" s="4" t="str">
        <f t="shared" si="11"/>
        <v>2 -  3–5 friends</v>
      </c>
    </row>
    <row r="13" spans="1:71" x14ac:dyDescent="0.3">
      <c r="A13" s="1" t="s">
        <v>20</v>
      </c>
      <c r="H13">
        <v>3</v>
      </c>
      <c r="I13" t="s">
        <v>167</v>
      </c>
      <c r="J13" t="str">
        <f>H13&amp;" - "&amp;I13</f>
        <v>3 - A standing ritual/slot exists and is kept under cost; “has my back” is visible.</v>
      </c>
      <c r="K13">
        <v>3</v>
      </c>
      <c r="L13" t="s">
        <v>171</v>
      </c>
      <c r="M13" t="str">
        <f>K13&amp;" - "&amp;L13</f>
        <v>3 - Proactive coordination; multiple workable modes (walk/voice/async) make meet-ups easy.</v>
      </c>
      <c r="N13">
        <v>3</v>
      </c>
      <c r="O13" t="s">
        <v>175</v>
      </c>
      <c r="P13" t="str">
        <f>N13&amp;" - "&amp;O13</f>
        <v>3 - Consistently vital; we reliably have golden talk or energising co-doing.</v>
      </c>
      <c r="Q13">
        <v>3</v>
      </c>
      <c r="R13" t="s">
        <v>179</v>
      </c>
      <c r="S13" t="str">
        <f>Q13&amp;" - "&amp;R13</f>
        <v>3 - Deeply responsive; remembers nuances; follows up thoughtfully; confidentiality rock-solid.</v>
      </c>
      <c r="T13">
        <v>3</v>
      </c>
      <c r="U13" t="s">
        <v>183</v>
      </c>
      <c r="V13" t="str">
        <f>T13&amp;" - "&amp;U13</f>
        <v>3 - Rich story and multiple fresh chapters lately; small rituals/traditions alive.</v>
      </c>
      <c r="W13">
        <v>3</v>
      </c>
      <c r="X13" t="s">
        <v>187</v>
      </c>
      <c r="Y13" t="str">
        <f>W13&amp;" - "&amp;X13</f>
        <v>3 - Recurrent, attributable change across ≥2 facets this season or a deep long-arc imprint (identity/standards/work); give one example per facet.</v>
      </c>
      <c r="AB13">
        <v>3</v>
      </c>
      <c r="AC13" t="s">
        <v>474</v>
      </c>
      <c r="AD13" t="s">
        <v>475</v>
      </c>
      <c r="AE13" s="17" t="str">
        <f t="shared" si="1"/>
        <v>3 -  Strong          “these are my people” feeling is consistent</v>
      </c>
      <c r="AF13">
        <v>3</v>
      </c>
      <c r="AG13" t="s">
        <v>466</v>
      </c>
      <c r="AH13" t="s">
        <v>467</v>
      </c>
      <c r="AI13" s="17" t="str">
        <f t="shared" si="2"/>
        <v>3 -  Warm &amp; Guided   clear path + active onboarding/mentor</v>
      </c>
      <c r="AJ13">
        <v>3</v>
      </c>
      <c r="AK13" t="s">
        <v>490</v>
      </c>
      <c r="AL13" t="s">
        <v>491</v>
      </c>
      <c r="AM13" s="17" t="str">
        <f t="shared" si="3"/>
        <v>3 -  Strong engine   ritual/teams/circles create reliable repeats</v>
      </c>
      <c r="AN13">
        <v>3</v>
      </c>
      <c r="AO13" t="s">
        <v>482</v>
      </c>
      <c r="AP13" t="s">
        <v>483</v>
      </c>
      <c r="AQ13" s="17" t="str">
        <f t="shared" si="4"/>
        <v>3 -  Pathway         roles + growth/lead opportunities</v>
      </c>
      <c r="AR13">
        <v>3</v>
      </c>
      <c r="AS13" t="s">
        <v>498</v>
      </c>
      <c r="AT13" t="s">
        <v>499</v>
      </c>
      <c r="AU13" s="17" t="str">
        <f t="shared" si="5"/>
        <v>3 -  Bridging mix    conversation crosses age/class/culture</v>
      </c>
      <c r="AV13">
        <v>3</v>
      </c>
      <c r="AW13" t="s">
        <v>506</v>
      </c>
      <c r="AX13" t="s">
        <v>507</v>
      </c>
      <c r="AY13" s="17" t="str">
        <f t="shared" si="6"/>
        <v>3 -  Completed       3/3 visits done</v>
      </c>
      <c r="AZ13">
        <v>3</v>
      </c>
      <c r="BA13" t="s">
        <v>511</v>
      </c>
      <c r="BC13" s="17" t="str">
        <f t="shared" si="7"/>
        <v xml:space="preserve">3 -  Join (make a simple commitment) </v>
      </c>
      <c r="BD13">
        <v>3</v>
      </c>
      <c r="BE13" t="s">
        <v>515</v>
      </c>
      <c r="BG13" s="4" t="str">
        <f t="shared" si="8"/>
        <v>3 -  Weekly rhythm</v>
      </c>
      <c r="BH13">
        <v>3</v>
      </c>
      <c r="BI13" t="s">
        <v>527</v>
      </c>
      <c r="BJ13" t="s">
        <v>528</v>
      </c>
      <c r="BK13" s="4" t="str">
        <f t="shared" si="9"/>
        <v>3 -  Spacious        -  extra energy; open to more contact</v>
      </c>
      <c r="BL13">
        <v>3</v>
      </c>
      <c r="BM13" t="s">
        <v>541</v>
      </c>
      <c r="BN13" t="s">
        <v>533</v>
      </c>
      <c r="BO13" s="4" t="str">
        <f t="shared" si="10"/>
        <v>3 -  Anchor -  ≥ 5 years</v>
      </c>
      <c r="BP13">
        <v>3</v>
      </c>
      <c r="BQ13" t="s">
        <v>537</v>
      </c>
      <c r="BS13" s="4" t="str">
        <f t="shared" si="11"/>
        <v>3 -  6+ friends</v>
      </c>
    </row>
    <row r="14" spans="1:71" ht="27.6" x14ac:dyDescent="0.3">
      <c r="A14" s="1" t="s">
        <v>21</v>
      </c>
    </row>
    <row r="15" spans="1:71" ht="27.6" x14ac:dyDescent="0.3">
      <c r="A15" s="1" t="s">
        <v>22</v>
      </c>
    </row>
    <row r="16" spans="1:71" ht="27.6" x14ac:dyDescent="0.3">
      <c r="A16" s="1" t="s">
        <v>23</v>
      </c>
    </row>
    <row r="17" spans="1:70" x14ac:dyDescent="0.3">
      <c r="A17" s="1" t="s">
        <v>24</v>
      </c>
      <c r="BP17" t="s">
        <v>529</v>
      </c>
    </row>
    <row r="18" spans="1:70" x14ac:dyDescent="0.3">
      <c r="A18" s="1" t="s">
        <v>25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70" ht="41.4" x14ac:dyDescent="0.3">
      <c r="A19" s="1" t="s">
        <v>26</v>
      </c>
    </row>
    <row r="20" spans="1:70" x14ac:dyDescent="0.3">
      <c r="A20" s="1" t="s">
        <v>27</v>
      </c>
      <c r="K20" t="s">
        <v>33</v>
      </c>
      <c r="Q20" t="s">
        <v>34</v>
      </c>
      <c r="V20" t="s">
        <v>35</v>
      </c>
      <c r="AA20" t="s">
        <v>37</v>
      </c>
      <c r="AJ20" t="s">
        <v>595</v>
      </c>
      <c r="AN20" t="s">
        <v>562</v>
      </c>
      <c r="AR20" t="s">
        <v>563</v>
      </c>
      <c r="AV20" t="s">
        <v>572</v>
      </c>
      <c r="AZ20" t="s">
        <v>581</v>
      </c>
      <c r="BD20" t="s">
        <v>590</v>
      </c>
      <c r="BR20" t="s">
        <v>529</v>
      </c>
    </row>
    <row r="21" spans="1:70" ht="86.4" x14ac:dyDescent="0.3">
      <c r="A21" s="1" t="s">
        <v>28</v>
      </c>
      <c r="F21" t="s">
        <v>344</v>
      </c>
      <c r="K21" s="8" t="s">
        <v>188</v>
      </c>
      <c r="L21" s="8" t="s">
        <v>45</v>
      </c>
      <c r="M21" s="8" t="s">
        <v>189</v>
      </c>
      <c r="N21" s="8" t="s">
        <v>219</v>
      </c>
      <c r="Q21" s="8" t="s">
        <v>188</v>
      </c>
      <c r="R21" s="8" t="s">
        <v>45</v>
      </c>
      <c r="S21" s="8" t="s">
        <v>189</v>
      </c>
      <c r="T21" s="8" t="s">
        <v>219</v>
      </c>
      <c r="V21" s="8" t="s">
        <v>188</v>
      </c>
      <c r="W21" s="8" t="s">
        <v>45</v>
      </c>
      <c r="X21" s="8" t="s">
        <v>220</v>
      </c>
      <c r="Y21" s="8" t="s">
        <v>219</v>
      </c>
      <c r="AA21" s="8" t="s">
        <v>188</v>
      </c>
      <c r="AB21" s="8" t="s">
        <v>45</v>
      </c>
      <c r="AC21" s="8" t="s">
        <v>242</v>
      </c>
      <c r="AD21" s="8" t="s">
        <v>219</v>
      </c>
      <c r="AJ21">
        <v>0</v>
      </c>
      <c r="AK21" t="s">
        <v>596</v>
      </c>
      <c r="AL21" t="s">
        <v>602</v>
      </c>
      <c r="AM21" s="17" t="str">
        <f>AJ21&amp;" - "&amp;AK21&amp;" "&amp;AL21</f>
        <v>0 - No slack: crisis/care/work leaves near-zero time; plans often slip.</v>
      </c>
      <c r="AN21">
        <v>0</v>
      </c>
      <c r="AO21" t="s">
        <v>554</v>
      </c>
      <c r="AP21" t="s">
        <v>561</v>
      </c>
      <c r="AQ21" s="17" t="str">
        <f>AN21&amp;" - "&amp;AO21&amp;" "&amp;AP21</f>
        <v>0 - Unstable constraint: acute illness/flare; leaving home unreliable; plans often cancelled.</v>
      </c>
      <c r="AR21">
        <v>0</v>
      </c>
      <c r="AS21" t="s">
        <v>564</v>
      </c>
      <c r="AT21" t="s">
        <v>571</v>
      </c>
      <c r="AU21" s="17" t="str">
        <f>AR21&amp;" - "&amp;AS21&amp;" "&amp;AT21</f>
        <v>0 - Severely limited: short walk/standing difficult; active meets not feasible.</v>
      </c>
      <c r="AV21">
        <v>0</v>
      </c>
      <c r="AW21" t="s">
        <v>573</v>
      </c>
      <c r="AX21" t="s">
        <v>580</v>
      </c>
      <c r="AY21" s="17" t="str">
        <f>AV21&amp;" - "&amp;AW21&amp;" "&amp;AX21</f>
        <v>0 - Can’t host: space/rules/safety make hosting impractical (incl. roommates/landlord).</v>
      </c>
      <c r="AZ21">
        <v>0</v>
      </c>
      <c r="BA21" t="s">
        <v>582</v>
      </c>
      <c r="BB21" t="s">
        <v>589</v>
      </c>
      <c r="BC21" s="17" t="str">
        <f>AZ21&amp;" - "&amp;BA21&amp;" "&amp;BB21</f>
        <v>0 - None: local only; paid travel not feasible.</v>
      </c>
      <c r="BD21">
        <v>0</v>
      </c>
      <c r="BE21" t="s">
        <v>591</v>
      </c>
      <c r="BF21" t="s">
        <v>603</v>
      </c>
      <c r="BG21" s="17" t="str">
        <f>BD21&amp;" - "&amp;BE21&amp;" "&amp;BF21</f>
        <v>0 - Sparse: no active groups/chats; few acquaintances.</v>
      </c>
    </row>
    <row r="22" spans="1:70" ht="72" x14ac:dyDescent="0.3">
      <c r="A22" s="2" t="s">
        <v>29</v>
      </c>
      <c r="F22">
        <v>-2</v>
      </c>
      <c r="G22" t="s">
        <v>339</v>
      </c>
      <c r="H22" s="4" t="str">
        <f>F22&amp;" - "&amp;G22</f>
        <v>-2 - Strongly disagree</v>
      </c>
      <c r="K22" s="9" t="s">
        <v>190</v>
      </c>
      <c r="L22" s="9" t="s">
        <v>1</v>
      </c>
      <c r="M22" s="9" t="s">
        <v>191</v>
      </c>
      <c r="N22" t="str">
        <f>K22&amp;" - "&amp;L22&amp;" - "&amp;M22</f>
        <v>RT1 - Family - Parent, sibling, child, extended family</v>
      </c>
      <c r="Q22" s="9" t="s">
        <v>221</v>
      </c>
      <c r="R22" s="9" t="s">
        <v>222</v>
      </c>
      <c r="S22" s="9" t="s">
        <v>223</v>
      </c>
      <c r="T22" t="str">
        <f>Q22&amp;" - "&amp;R22</f>
        <v>C1 - Inner</v>
      </c>
      <c r="V22" s="9" t="s">
        <v>230</v>
      </c>
      <c r="W22" s="9" t="s">
        <v>231</v>
      </c>
      <c r="X22" s="9" t="s">
        <v>232</v>
      </c>
      <c r="Y22" t="str">
        <f>V22&amp;" - "&amp;W22</f>
        <v>D0 - Same household</v>
      </c>
      <c r="AA22" s="9">
        <v>0</v>
      </c>
      <c r="AB22" s="9" t="s">
        <v>243</v>
      </c>
      <c r="AC22" s="9" t="s">
        <v>244</v>
      </c>
      <c r="AD22" t="str">
        <f>AA22&amp;" - "&amp;AB22</f>
        <v>0 - Rare</v>
      </c>
      <c r="AJ22">
        <v>1</v>
      </c>
      <c r="AK22" t="s">
        <v>583</v>
      </c>
      <c r="AL22" t="s">
        <v>601</v>
      </c>
      <c r="AM22" s="17" t="str">
        <f t="shared" ref="AM22:AM24" si="12">AJ22&amp;" - "&amp;AK22&amp;" "&amp;AL22</f>
        <v>1 - Tight: ≤2 hrs/week; scheduling hard; only very short meets.</v>
      </c>
      <c r="AN22">
        <v>1</v>
      </c>
      <c r="AO22" t="s">
        <v>555</v>
      </c>
      <c r="AP22" t="s">
        <v>560</v>
      </c>
      <c r="AQ22" s="17" t="str">
        <f t="shared" ref="AQ22:AQ24" si="13">AN22&amp;" - "&amp;AO22&amp;" "&amp;AP22</f>
        <v>1 - Fragile: symptoms/fatigue require strict pacing; only low-demand meets; unpredictability.</v>
      </c>
      <c r="AR22">
        <v>1</v>
      </c>
      <c r="AS22" t="s">
        <v>565</v>
      </c>
      <c r="AT22" t="s">
        <v>570</v>
      </c>
      <c r="AU22" s="17" t="str">
        <f t="shared" ref="AU22:AU24" si="14">AR22&amp;" - "&amp;AS22&amp;" "&amp;AT22</f>
        <v>1 - Low: short, gentle activity OK; frequent breaks; avoid stairs/crowds.</v>
      </c>
      <c r="AV22">
        <v>1</v>
      </c>
      <c r="AW22" t="s">
        <v>574</v>
      </c>
      <c r="AX22" t="s">
        <v>579</v>
      </c>
      <c r="AY22" s="17" t="str">
        <f t="shared" ref="AY22:AY24" si="15">AV22&amp;" - "&amp;AW22&amp;" "&amp;AX22</f>
        <v>1 - Micro-hosting: coffee/one visitor briefly; no meals/overnight.</v>
      </c>
      <c r="AZ22">
        <v>1</v>
      </c>
      <c r="BA22" t="s">
        <v>583</v>
      </c>
      <c r="BB22" t="s">
        <v>588</v>
      </c>
      <c r="BC22" s="17" t="str">
        <f t="shared" ref="BC22:BC24" si="16">AZ22&amp;" - "&amp;BA22&amp;" "&amp;BB22</f>
        <v>1 - Tight: transit/coffee; rare short trip within city/region.</v>
      </c>
      <c r="BD22">
        <v>1</v>
      </c>
      <c r="BE22" t="s">
        <v>592</v>
      </c>
      <c r="BF22" t="s">
        <v>604</v>
      </c>
      <c r="BG22" s="17" t="str">
        <f t="shared" ref="BG22:BG24" si="17">BD22&amp;" - "&amp;BE22&amp;" "&amp;BF22</f>
        <v>1 - Thin: 1–2 circles or an online community; low engagement.</v>
      </c>
    </row>
    <row r="23" spans="1:70" ht="72" x14ac:dyDescent="0.3">
      <c r="F23">
        <v>-1</v>
      </c>
      <c r="G23" t="s">
        <v>340</v>
      </c>
      <c r="H23" s="4" t="str">
        <f t="shared" ref="H23:H25" si="18">F23&amp;" - "&amp;G23</f>
        <v>-1 - Disagree</v>
      </c>
      <c r="K23" s="9" t="s">
        <v>192</v>
      </c>
      <c r="L23" s="9" t="s">
        <v>193</v>
      </c>
      <c r="M23" s="9" t="s">
        <v>194</v>
      </c>
      <c r="N23" t="str">
        <f t="shared" ref="N23:N31" si="19">K23&amp;" - "&amp;L23&amp;" - "&amp;M23</f>
        <v>RT2 - Partner–Spouse - Romantic partner, spouse</v>
      </c>
      <c r="Q23" s="9" t="s">
        <v>224</v>
      </c>
      <c r="R23" s="9" t="s">
        <v>225</v>
      </c>
      <c r="S23" s="9" t="s">
        <v>226</v>
      </c>
      <c r="T23" t="str">
        <f t="shared" ref="T23:T24" si="20">Q23&amp;" - "&amp;R23</f>
        <v>C2 - Close</v>
      </c>
      <c r="V23" s="9" t="s">
        <v>233</v>
      </c>
      <c r="W23" s="9" t="s">
        <v>234</v>
      </c>
      <c r="X23" s="9" t="s">
        <v>235</v>
      </c>
      <c r="Y23" t="str">
        <f t="shared" ref="Y23:Y25" si="21">V23&amp;" - "&amp;W23</f>
        <v>D1 - Local city</v>
      </c>
      <c r="AA23" s="9">
        <v>1</v>
      </c>
      <c r="AB23" s="9" t="s">
        <v>245</v>
      </c>
      <c r="AC23" s="9" t="s">
        <v>246</v>
      </c>
      <c r="AD23" t="str">
        <f t="shared" ref="AD23:AD25" si="22">AA23&amp;" - "&amp;AB23</f>
        <v>1 - Occasional</v>
      </c>
      <c r="AJ23">
        <v>2</v>
      </c>
      <c r="AK23" t="s">
        <v>597</v>
      </c>
      <c r="AL23" t="s">
        <v>600</v>
      </c>
      <c r="AM23" s="17" t="str">
        <f t="shared" si="12"/>
        <v>2 - Steady: ~2–5 hrs/week; can keep monthly rituals and a community visit.</v>
      </c>
      <c r="AN23">
        <v>2</v>
      </c>
      <c r="AO23" t="s">
        <v>556</v>
      </c>
      <c r="AP23" t="s">
        <v>559</v>
      </c>
      <c r="AQ23" s="17" t="str">
        <f t="shared" si="13"/>
        <v>2 - Generally well: occasional dips; can keep ordinary plans with pacing.</v>
      </c>
      <c r="AR23">
        <v>2</v>
      </c>
      <c r="AS23" t="s">
        <v>566</v>
      </c>
      <c r="AT23" t="s">
        <v>569</v>
      </c>
      <c r="AU23" s="17" t="str">
        <f t="shared" si="14"/>
        <v>2 - Moderate: 30–60 min walk or light sport is fine most weeks.</v>
      </c>
      <c r="AV23">
        <v>2</v>
      </c>
      <c r="AW23" t="s">
        <v>575</v>
      </c>
      <c r="AX23" t="s">
        <v>578</v>
      </c>
      <c r="AY23" s="17" t="str">
        <f t="shared" si="15"/>
        <v>2 - Small hosting: simple dinners or 2–4 people monthly; couch available.</v>
      </c>
      <c r="AZ23">
        <v>2</v>
      </c>
      <c r="BA23" t="s">
        <v>584</v>
      </c>
      <c r="BB23" t="s">
        <v>587</v>
      </c>
      <c r="BC23" s="17" t="str">
        <f t="shared" si="16"/>
        <v>2 - Modest: monthly regional train/bus possible; occasional flight rare.</v>
      </c>
      <c r="BD23">
        <v>2</v>
      </c>
      <c r="BE23" t="s">
        <v>593</v>
      </c>
      <c r="BF23" t="s">
        <v>605</v>
      </c>
      <c r="BG23" s="17" t="str">
        <f t="shared" si="17"/>
        <v>2 - Mixed: 2–3 active circles; some domain diversity; access to lists/chats.</v>
      </c>
    </row>
    <row r="24" spans="1:70" ht="72" x14ac:dyDescent="0.3">
      <c r="F24">
        <v>0</v>
      </c>
      <c r="G24" t="s">
        <v>341</v>
      </c>
      <c r="H24" s="4" t="str">
        <f t="shared" si="18"/>
        <v>0 - Neither agree nor disagree</v>
      </c>
      <c r="K24" s="9" t="s">
        <v>195</v>
      </c>
      <c r="L24" s="9" t="s">
        <v>196</v>
      </c>
      <c r="M24" s="9" t="s">
        <v>197</v>
      </c>
      <c r="N24" t="str">
        <f t="shared" si="19"/>
        <v>RT3 - Work–Colleague - Coworker, collaborator</v>
      </c>
      <c r="Q24" s="9" t="s">
        <v>227</v>
      </c>
      <c r="R24" s="9" t="s">
        <v>228</v>
      </c>
      <c r="S24" s="9" t="s">
        <v>229</v>
      </c>
      <c r="T24" t="str">
        <f t="shared" si="20"/>
        <v>C3 - Extended</v>
      </c>
      <c r="V24" s="9" t="s">
        <v>236</v>
      </c>
      <c r="W24" s="9" t="s">
        <v>237</v>
      </c>
      <c r="X24" s="9" t="s">
        <v>238</v>
      </c>
      <c r="Y24" t="str">
        <f t="shared" si="21"/>
        <v>D2 - Regional</v>
      </c>
      <c r="AA24" s="9">
        <v>2</v>
      </c>
      <c r="AB24" s="9" t="s">
        <v>247</v>
      </c>
      <c r="AC24" s="9" t="s">
        <v>248</v>
      </c>
      <c r="AD24" t="str">
        <f t="shared" si="22"/>
        <v>2 - Monthly</v>
      </c>
      <c r="AJ24">
        <v>3</v>
      </c>
      <c r="AK24" t="s">
        <v>598</v>
      </c>
      <c r="AL24" t="s">
        <v>599</v>
      </c>
      <c r="AM24" s="17" t="str">
        <f t="shared" si="12"/>
        <v>3 - Spacious: 5+ hrs/week; capacity to add a new standing commitment.</v>
      </c>
      <c r="AN24">
        <v>3</v>
      </c>
      <c r="AO24" t="s">
        <v>557</v>
      </c>
      <c r="AP24" t="s">
        <v>558</v>
      </c>
      <c r="AQ24" s="17" t="str">
        <f t="shared" si="13"/>
        <v>3 - Robust: reliable energy; few limitations on type/timing of meets.</v>
      </c>
      <c r="AR24">
        <v>3</v>
      </c>
      <c r="AS24" t="s">
        <v>567</v>
      </c>
      <c r="AT24" t="s">
        <v>568</v>
      </c>
      <c r="AU24" s="17" t="str">
        <f t="shared" si="14"/>
        <v>3 - High: multi-hour walks/hikes/sports comfortable; can propose active plans.</v>
      </c>
      <c r="AV24">
        <v>3</v>
      </c>
      <c r="AW24" t="s">
        <v>576</v>
      </c>
      <c r="AX24" t="s">
        <v>577</v>
      </c>
      <c r="AY24" s="17" t="str">
        <f t="shared" si="15"/>
        <v>3 - Full hosting: guest room or regular dinners; home is a welcoming hub.</v>
      </c>
      <c r="AZ24">
        <v>3</v>
      </c>
      <c r="BA24" t="s">
        <v>585</v>
      </c>
      <c r="BB24" t="s">
        <v>586</v>
      </c>
      <c r="BC24" s="17" t="str">
        <f t="shared" si="16"/>
        <v>3 - Flexible: several regional trips/year; occasional flights doable.</v>
      </c>
      <c r="BD24">
        <v>3</v>
      </c>
      <c r="BE24" t="s">
        <v>594</v>
      </c>
      <c r="BF24" t="s">
        <v>606</v>
      </c>
      <c r="BG24" s="17" t="str">
        <f t="shared" si="17"/>
        <v>3 - Rich/bridging: multiple circles across social groups; you can connect others.</v>
      </c>
    </row>
    <row r="25" spans="1:70" ht="72" x14ac:dyDescent="0.3">
      <c r="F25">
        <v>1</v>
      </c>
      <c r="G25" t="s">
        <v>342</v>
      </c>
      <c r="H25" s="4" t="str">
        <f t="shared" si="18"/>
        <v>1 - Agree</v>
      </c>
      <c r="K25" s="9" t="s">
        <v>198</v>
      </c>
      <c r="L25" s="9" t="s">
        <v>199</v>
      </c>
      <c r="M25" s="9" t="s">
        <v>200</v>
      </c>
      <c r="N25" t="str">
        <f t="shared" si="19"/>
        <v>RT4 - Work–Mentor–Mentee - Supervises, mentors, or is mentored</v>
      </c>
      <c r="V25" s="9" t="s">
        <v>239</v>
      </c>
      <c r="W25" s="9" t="s">
        <v>240</v>
      </c>
      <c r="X25" s="9" t="s">
        <v>241</v>
      </c>
      <c r="Y25" t="str">
        <f t="shared" si="21"/>
        <v>D3 - Far–Timezone</v>
      </c>
      <c r="AA25" s="9">
        <v>3</v>
      </c>
      <c r="AB25" s="9" t="s">
        <v>249</v>
      </c>
      <c r="AC25" s="9" t="s">
        <v>250</v>
      </c>
      <c r="AD25" t="str">
        <f t="shared" si="22"/>
        <v>3 - Weekly</v>
      </c>
    </row>
    <row r="26" spans="1:70" ht="72" x14ac:dyDescent="0.3">
      <c r="F26">
        <v>2</v>
      </c>
      <c r="G26" t="s">
        <v>343</v>
      </c>
      <c r="H26" s="4" t="str">
        <f>F26&amp;" - "&amp;G26</f>
        <v>2 - Strongly Agree</v>
      </c>
      <c r="K26" s="9" t="s">
        <v>201</v>
      </c>
      <c r="L26" s="9" t="s">
        <v>202</v>
      </c>
      <c r="M26" s="9" t="s">
        <v>203</v>
      </c>
      <c r="N26" t="str">
        <f t="shared" si="19"/>
        <v>RT5 - Faith–Spiritual - Same congregation / study / practice</v>
      </c>
      <c r="AA26" s="9">
        <v>4</v>
      </c>
      <c r="AB26" s="9" t="s">
        <v>251</v>
      </c>
      <c r="AC26" s="9" t="s">
        <v>252</v>
      </c>
      <c r="AD26" t="str">
        <f>AA26&amp;" - "&amp;AB26</f>
        <v>4 - Most days</v>
      </c>
    </row>
    <row r="27" spans="1:70" ht="57.6" x14ac:dyDescent="0.3">
      <c r="K27" s="9" t="s">
        <v>204</v>
      </c>
      <c r="L27" s="9" t="s">
        <v>205</v>
      </c>
      <c r="M27" s="9" t="s">
        <v>206</v>
      </c>
      <c r="N27" t="str">
        <f t="shared" si="19"/>
        <v>RT6 - Hobby–Club–Sport - Club, team, artistic circle</v>
      </c>
    </row>
    <row r="28" spans="1:70" ht="72" x14ac:dyDescent="0.3">
      <c r="K28" s="9" t="s">
        <v>207</v>
      </c>
      <c r="L28" s="9" t="s">
        <v>208</v>
      </c>
      <c r="M28" s="9" t="s">
        <v>209</v>
      </c>
      <c r="N28" t="str">
        <f t="shared" si="19"/>
        <v>RT7 - Neighbor–Local - Same building, street, neighborhood</v>
      </c>
    </row>
    <row r="29" spans="1:70" ht="57.6" x14ac:dyDescent="0.3">
      <c r="K29" s="9" t="s">
        <v>210</v>
      </c>
      <c r="L29" s="9" t="s">
        <v>211</v>
      </c>
      <c r="M29" s="9" t="s">
        <v>212</v>
      </c>
      <c r="N29" t="str">
        <f t="shared" si="19"/>
        <v>RT8 - Volunteer–Service - Charity, civic, activist group</v>
      </c>
    </row>
    <row r="30" spans="1:70" ht="43.2" x14ac:dyDescent="0.3">
      <c r="K30" s="9" t="s">
        <v>213</v>
      </c>
      <c r="L30" s="9" t="s">
        <v>214</v>
      </c>
      <c r="M30" s="9" t="s">
        <v>215</v>
      </c>
      <c r="N30" t="str">
        <f t="shared" si="19"/>
        <v>RT9 - Online–Only - Primarily digital contact</v>
      </c>
    </row>
    <row r="31" spans="1:70" ht="28.8" x14ac:dyDescent="0.3">
      <c r="K31" s="9" t="s">
        <v>216</v>
      </c>
      <c r="L31" s="9" t="s">
        <v>217</v>
      </c>
      <c r="M31" s="9" t="s">
        <v>218</v>
      </c>
      <c r="N31" t="str">
        <f t="shared" si="19"/>
        <v>RTZ - Other - Doesn’t fit above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D83C2-86DE-4E6F-8E2B-E309D5415CE7}">
  <dimension ref="A1"/>
  <sheetViews>
    <sheetView zoomScale="70" zoomScaleNormal="70" workbookViewId="0">
      <selection activeCell="H19" sqref="H19"/>
    </sheetView>
    <sheetView workbookViewId="1"/>
  </sheetViews>
  <sheetFormatPr defaultRowHeight="14.4" x14ac:dyDescent="0.3"/>
  <cols>
    <col min="1" max="1" width="65.33203125" customWidth="1"/>
  </cols>
  <sheetData>
    <row r="1" spans="1:1" x14ac:dyDescent="0.3">
      <c r="A1" t="s">
        <v>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F40D-1FE2-40A5-848B-546C1946811C}">
  <dimension ref="A1"/>
  <sheetViews>
    <sheetView workbookViewId="0">
      <selection activeCell="K31" sqref="K31"/>
    </sheetView>
    <sheetView workbookViewId="1"/>
  </sheetViews>
  <sheetFormatPr defaultRowHeight="14.4" x14ac:dyDescent="0.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02078-7415-4EA0-AA24-CF5FB5DF0535}">
  <dimension ref="J1:J53"/>
  <sheetViews>
    <sheetView workbookViewId="0">
      <selection activeCell="I22" sqref="I22"/>
    </sheetView>
    <sheetView workbookViewId="1">
      <selection activeCell="A4" sqref="A4"/>
    </sheetView>
  </sheetViews>
  <sheetFormatPr defaultRowHeight="14.4" x14ac:dyDescent="0.3"/>
  <sheetData>
    <row r="1" spans="10:10" x14ac:dyDescent="0.3">
      <c r="J1" t="s">
        <v>304</v>
      </c>
    </row>
    <row r="4" spans="10:10" x14ac:dyDescent="0.3">
      <c r="J4" t="s">
        <v>254</v>
      </c>
    </row>
    <row r="5" spans="10:10" x14ac:dyDescent="0.3">
      <c r="J5" t="s">
        <v>255</v>
      </c>
    </row>
    <row r="6" spans="10:10" x14ac:dyDescent="0.3">
      <c r="J6" t="s">
        <v>256</v>
      </c>
    </row>
    <row r="7" spans="10:10" x14ac:dyDescent="0.3">
      <c r="J7" t="s">
        <v>257</v>
      </c>
    </row>
    <row r="8" spans="10:10" x14ac:dyDescent="0.3">
      <c r="J8" t="s">
        <v>258</v>
      </c>
    </row>
    <row r="9" spans="10:10" x14ac:dyDescent="0.3">
      <c r="J9" t="s">
        <v>259</v>
      </c>
    </row>
    <row r="10" spans="10:10" x14ac:dyDescent="0.3">
      <c r="J10" t="s">
        <v>260</v>
      </c>
    </row>
    <row r="11" spans="10:10" x14ac:dyDescent="0.3">
      <c r="J11" t="s">
        <v>261</v>
      </c>
    </row>
    <row r="12" spans="10:10" x14ac:dyDescent="0.3">
      <c r="J12" t="s">
        <v>262</v>
      </c>
    </row>
    <row r="13" spans="10:10" x14ac:dyDescent="0.3">
      <c r="J13" t="s">
        <v>263</v>
      </c>
    </row>
    <row r="14" spans="10:10" x14ac:dyDescent="0.3">
      <c r="J14" t="s">
        <v>264</v>
      </c>
    </row>
    <row r="15" spans="10:10" x14ac:dyDescent="0.3">
      <c r="J15" t="s">
        <v>265</v>
      </c>
    </row>
    <row r="16" spans="10:10" x14ac:dyDescent="0.3">
      <c r="J16" t="s">
        <v>266</v>
      </c>
    </row>
    <row r="17" spans="10:10" x14ac:dyDescent="0.3">
      <c r="J17" t="s">
        <v>267</v>
      </c>
    </row>
    <row r="18" spans="10:10" x14ac:dyDescent="0.3">
      <c r="J18" t="s">
        <v>268</v>
      </c>
    </row>
    <row r="19" spans="10:10" x14ac:dyDescent="0.3">
      <c r="J19" t="s">
        <v>269</v>
      </c>
    </row>
    <row r="20" spans="10:10" x14ac:dyDescent="0.3">
      <c r="J20" s="14" t="s">
        <v>270</v>
      </c>
    </row>
    <row r="21" spans="10:10" x14ac:dyDescent="0.3">
      <c r="J21" t="s">
        <v>271</v>
      </c>
    </row>
    <row r="22" spans="10:10" x14ac:dyDescent="0.3">
      <c r="J22" t="s">
        <v>272</v>
      </c>
    </row>
    <row r="23" spans="10:10" x14ac:dyDescent="0.3">
      <c r="J23" t="s">
        <v>273</v>
      </c>
    </row>
    <row r="24" spans="10:10" x14ac:dyDescent="0.3">
      <c r="J24" t="s">
        <v>274</v>
      </c>
    </row>
    <row r="25" spans="10:10" x14ac:dyDescent="0.3">
      <c r="J25" t="s">
        <v>275</v>
      </c>
    </row>
    <row r="26" spans="10:10" x14ac:dyDescent="0.3">
      <c r="J26" t="s">
        <v>276</v>
      </c>
    </row>
    <row r="27" spans="10:10" x14ac:dyDescent="0.3">
      <c r="J27" t="s">
        <v>277</v>
      </c>
    </row>
    <row r="28" spans="10:10" x14ac:dyDescent="0.3">
      <c r="J28" t="s">
        <v>278</v>
      </c>
    </row>
    <row r="29" spans="10:10" x14ac:dyDescent="0.3">
      <c r="J29" t="s">
        <v>279</v>
      </c>
    </row>
    <row r="30" spans="10:10" x14ac:dyDescent="0.3">
      <c r="J30" t="s">
        <v>280</v>
      </c>
    </row>
    <row r="31" spans="10:10" x14ac:dyDescent="0.3">
      <c r="J31" t="s">
        <v>281</v>
      </c>
    </row>
    <row r="32" spans="10:10" x14ac:dyDescent="0.3">
      <c r="J32" t="s">
        <v>282</v>
      </c>
    </row>
    <row r="33" spans="10:10" x14ac:dyDescent="0.3">
      <c r="J33" t="s">
        <v>283</v>
      </c>
    </row>
    <row r="34" spans="10:10" x14ac:dyDescent="0.3">
      <c r="J34" t="s">
        <v>284</v>
      </c>
    </row>
    <row r="35" spans="10:10" x14ac:dyDescent="0.3">
      <c r="J35" t="s">
        <v>285</v>
      </c>
    </row>
    <row r="36" spans="10:10" x14ac:dyDescent="0.3">
      <c r="J36" t="s">
        <v>286</v>
      </c>
    </row>
    <row r="37" spans="10:10" x14ac:dyDescent="0.3">
      <c r="J37" t="s">
        <v>287</v>
      </c>
    </row>
    <row r="38" spans="10:10" x14ac:dyDescent="0.3">
      <c r="J38" t="s">
        <v>288</v>
      </c>
    </row>
    <row r="39" spans="10:10" x14ac:dyDescent="0.3">
      <c r="J39" t="s">
        <v>289</v>
      </c>
    </row>
    <row r="40" spans="10:10" x14ac:dyDescent="0.3">
      <c r="J40" t="s">
        <v>290</v>
      </c>
    </row>
    <row r="41" spans="10:10" x14ac:dyDescent="0.3">
      <c r="J41" t="s">
        <v>291</v>
      </c>
    </row>
    <row r="42" spans="10:10" x14ac:dyDescent="0.3">
      <c r="J42" t="s">
        <v>292</v>
      </c>
    </row>
    <row r="43" spans="10:10" x14ac:dyDescent="0.3">
      <c r="J43" t="s">
        <v>293</v>
      </c>
    </row>
    <row r="44" spans="10:10" x14ac:dyDescent="0.3">
      <c r="J44" t="s">
        <v>294</v>
      </c>
    </row>
    <row r="45" spans="10:10" x14ac:dyDescent="0.3">
      <c r="J45" t="s">
        <v>295</v>
      </c>
    </row>
    <row r="46" spans="10:10" x14ac:dyDescent="0.3">
      <c r="J46" t="s">
        <v>296</v>
      </c>
    </row>
    <row r="47" spans="10:10" x14ac:dyDescent="0.3">
      <c r="J47" t="s">
        <v>297</v>
      </c>
    </row>
    <row r="48" spans="10:10" x14ac:dyDescent="0.3">
      <c r="J48" t="s">
        <v>298</v>
      </c>
    </row>
    <row r="49" spans="10:10" x14ac:dyDescent="0.3">
      <c r="J49" t="s">
        <v>299</v>
      </c>
    </row>
    <row r="50" spans="10:10" x14ac:dyDescent="0.3">
      <c r="J50" t="s">
        <v>300</v>
      </c>
    </row>
    <row r="51" spans="10:10" x14ac:dyDescent="0.3">
      <c r="J51" t="s">
        <v>301</v>
      </c>
    </row>
    <row r="52" spans="10:10" x14ac:dyDescent="0.3">
      <c r="J52" t="s">
        <v>302</v>
      </c>
    </row>
    <row r="53" spans="10:10" x14ac:dyDescent="0.3">
      <c r="J53" t="s">
        <v>303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CAFE9-C358-40E1-A845-347ED16FBBB9}">
  <dimension ref="A2:V111"/>
  <sheetViews>
    <sheetView zoomScale="85" zoomScaleNormal="85" workbookViewId="0">
      <selection activeCell="V24" sqref="V24"/>
    </sheetView>
    <sheetView workbookViewId="1">
      <selection activeCell="F17" sqref="F17"/>
    </sheetView>
  </sheetViews>
  <sheetFormatPr defaultRowHeight="14.4" x14ac:dyDescent="0.3"/>
  <cols>
    <col min="1" max="1" width="6.109375" customWidth="1"/>
    <col min="3" max="3" width="15" customWidth="1"/>
    <col min="4" max="4" width="22.109375" customWidth="1"/>
    <col min="5" max="6" width="17.44140625" customWidth="1"/>
    <col min="7" max="7" width="10.33203125" bestFit="1" customWidth="1"/>
    <col min="8" max="8" width="18.33203125" customWidth="1"/>
    <col min="9" max="9" width="15.5546875" customWidth="1"/>
    <col min="10" max="10" width="6.6640625" customWidth="1"/>
    <col min="11" max="11" width="20.44140625" customWidth="1"/>
    <col min="18" max="18" width="10.33203125" bestFit="1" customWidth="1"/>
  </cols>
  <sheetData>
    <row r="2" spans="3:13" x14ac:dyDescent="0.3">
      <c r="C2" s="23" t="str">
        <f>VLOOKUP("Today",LU_Roster!$A$1:$D$11,LangNum,FALSE)</f>
        <v>Today</v>
      </c>
      <c r="D2" s="11">
        <v>43956</v>
      </c>
    </row>
    <row r="8" spans="3:13" x14ac:dyDescent="0.3">
      <c r="C8" s="23" t="str">
        <f>VLOOKUP("Role_Tag",LU_Roster!$A$1:$D$11,LangNum,FALSE)</f>
        <v>Role_Tag</v>
      </c>
      <c r="E8" s="23" t="str">
        <f>VLOOKUP("Circle",LU_Roster!$A$1:$D$11,LangNum,FALSE)</f>
        <v>Circle</v>
      </c>
      <c r="G8" s="23" t="str">
        <f>VLOOKUP("Distance",LU_Roster!$A$1:$D$11,LangNum,FALSE)</f>
        <v>Distance</v>
      </c>
      <c r="J8" s="23" t="str">
        <f>VLOOKUP("Cadence",LU_Roster!$A$1:$D$11,LangNum,FALSE)</f>
        <v>Cadence</v>
      </c>
      <c r="L8" s="23" t="str">
        <f>VLOOKUP("Active",LU_Roster!$A$1:$D$11,LangNum,FALSE)</f>
        <v>Active</v>
      </c>
    </row>
    <row r="9" spans="3:13" x14ac:dyDescent="0.3">
      <c r="C9" s="23" t="str">
        <f>VLOOKUP("Options",LU_Roster!$A$1:$D$11,LangNum,FALSE)</f>
        <v>Options</v>
      </c>
      <c r="E9" s="23" t="str">
        <f>VLOOKUP("Options",LU_Roster!$A$1:$D$11,LangNum,FALSE)</f>
        <v>Options</v>
      </c>
      <c r="G9" s="23" t="str">
        <f>VLOOKUP("Options",LU_Roster!$A$1:$D$11,LangNum,FALSE)</f>
        <v>Options</v>
      </c>
      <c r="J9" s="23" t="str">
        <f>VLOOKUP("Options",LU_Roster!$A$1:$D$11,LangNum,FALSE)</f>
        <v>Options</v>
      </c>
      <c r="L9" s="23" t="str">
        <f>VLOOKUP("Options",LU_Roster!$A$1:$D$11,LangNum,FALSE)</f>
        <v>Options</v>
      </c>
    </row>
    <row r="10" spans="3:13" x14ac:dyDescent="0.3">
      <c r="C10" s="9" t="s">
        <v>190</v>
      </c>
      <c r="D10" s="23" t="str">
        <f>VLOOKUP(C10,LU_Roster!$A$18:$D$27,LangNum,FALSE)</f>
        <v>Family</v>
      </c>
      <c r="E10" s="9" t="s">
        <v>221</v>
      </c>
      <c r="F10" s="23" t="str">
        <f>IF(ISBLANK(E10),"",VLOOKUP(E10,LU_Roster!$A$34:$D$36,LangNum,FALSE))</f>
        <v>Inner</v>
      </c>
      <c r="G10" s="9" t="s">
        <v>230</v>
      </c>
      <c r="H10" s="23" t="str">
        <f>IF(ISBLANK(G10),"",VLOOKUP(G10,LU_Roster!$A$43:$D$46,LangNum,FALSE))</f>
        <v>Same household</v>
      </c>
      <c r="J10" s="9" t="s">
        <v>680</v>
      </c>
      <c r="K10" s="23" t="str">
        <f>IF(ISBLANK(J10),"",VLOOKUP(J10,LU_Roster!$A$54:$D$58,LangNum,FALSE))</f>
        <v>Rare</v>
      </c>
      <c r="L10">
        <v>1</v>
      </c>
      <c r="M10" s="23" t="str">
        <f>IF(ISBLANK(L10),"",VLOOKUP(L10,LU_Roster!$A$65:$D$66,LangNum,FALSE))</f>
        <v>Yes</v>
      </c>
    </row>
    <row r="11" spans="3:13" x14ac:dyDescent="0.3">
      <c r="C11" s="9" t="s">
        <v>192</v>
      </c>
      <c r="D11" s="23" t="str">
        <f>VLOOKUP(C11,LU_Roster!$A$18:$D$27,LangNum,FALSE)</f>
        <v>Partner–Spouse</v>
      </c>
      <c r="E11" s="9" t="s">
        <v>224</v>
      </c>
      <c r="F11" s="23" t="str">
        <f>IF(ISBLANK(E11),"",VLOOKUP(E11,LU_Roster!$A$34:$D$36,LangNum,FALSE))</f>
        <v>Close</v>
      </c>
      <c r="G11" s="9" t="s">
        <v>233</v>
      </c>
      <c r="H11" s="23" t="str">
        <f>IF(ISBLANK(G11),"",VLOOKUP(G11,LU_Roster!$A$43:$D$46,LangNum,FALSE))</f>
        <v>Local city</v>
      </c>
      <c r="J11" s="9" t="s">
        <v>681</v>
      </c>
      <c r="K11" s="23" t="str">
        <f>IF(ISBLANK(J11),"",VLOOKUP(J11,LU_Roster!$A$54:$D$58,LangNum,FALSE))</f>
        <v>Occasional</v>
      </c>
      <c r="L11">
        <v>0</v>
      </c>
      <c r="M11" s="23" t="str">
        <f>IF(ISBLANK(L11),"",VLOOKUP(L11,LU_Roster!$A$65:$D$66,LangNum,FALSE))</f>
        <v>No</v>
      </c>
    </row>
    <row r="12" spans="3:13" x14ac:dyDescent="0.3">
      <c r="C12" s="9" t="s">
        <v>195</v>
      </c>
      <c r="D12" s="23" t="str">
        <f>VLOOKUP(C12,LU_Roster!$A$18:$D$27,LangNum,FALSE)</f>
        <v>Work–Colleague</v>
      </c>
      <c r="E12" s="9" t="s">
        <v>227</v>
      </c>
      <c r="F12" s="23" t="str">
        <f>IF(ISBLANK(E12),"",VLOOKUP(E12,LU_Roster!$A$34:$D$36,LangNum,FALSE))</f>
        <v>Extended</v>
      </c>
      <c r="G12" s="9" t="s">
        <v>236</v>
      </c>
      <c r="H12" s="23" t="str">
        <f>IF(ISBLANK(G12),"",VLOOKUP(G12,LU_Roster!$A$43:$D$46,LangNum,FALSE))</f>
        <v>Regional</v>
      </c>
      <c r="J12" s="9" t="s">
        <v>682</v>
      </c>
      <c r="K12" s="23" t="str">
        <f>IF(ISBLANK(J12),"",VLOOKUP(J12,LU_Roster!$A$54:$D$58,LangNum,FALSE))</f>
        <v>Monthly</v>
      </c>
    </row>
    <row r="13" spans="3:13" x14ac:dyDescent="0.3">
      <c r="C13" s="9" t="s">
        <v>198</v>
      </c>
      <c r="D13" s="23" t="str">
        <f>VLOOKUP(C13,LU_Roster!$A$18:$D$27,LangNum,FALSE)</f>
        <v>Work–Mentor–Mentee</v>
      </c>
      <c r="G13" s="9" t="s">
        <v>239</v>
      </c>
      <c r="H13" s="23" t="str">
        <f>IF(ISBLANK(G13),"",VLOOKUP(G13,LU_Roster!$A$43:$D$46,LangNum,FALSE))</f>
        <v>Far–Timezone</v>
      </c>
      <c r="J13" s="9" t="s">
        <v>683</v>
      </c>
      <c r="K13" s="23" t="str">
        <f>IF(ISBLANK(J13),"",VLOOKUP(J13,LU_Roster!$A$54:$D$58,LangNum,FALSE))</f>
        <v>Weekly</v>
      </c>
    </row>
    <row r="14" spans="3:13" x14ac:dyDescent="0.3">
      <c r="C14" s="9" t="s">
        <v>201</v>
      </c>
      <c r="D14" s="23" t="str">
        <f>VLOOKUP(C14,LU_Roster!$A$18:$D$27,LangNum,FALSE)</f>
        <v>Faith–Spiritual</v>
      </c>
      <c r="J14" s="9" t="s">
        <v>684</v>
      </c>
      <c r="K14" s="23" t="str">
        <f>IF(ISBLANK(J14),"",VLOOKUP(J14,LU_Roster!$A$54:$D$58,LangNum,FALSE))</f>
        <v>Most days</v>
      </c>
    </row>
    <row r="15" spans="3:13" x14ac:dyDescent="0.3">
      <c r="C15" s="9" t="s">
        <v>204</v>
      </c>
      <c r="D15" s="23" t="str">
        <f>VLOOKUP(C15,LU_Roster!$A$18:$D$27,LangNum,FALSE)</f>
        <v>Hobby–Club–Sport</v>
      </c>
    </row>
    <row r="16" spans="3:13" x14ac:dyDescent="0.3">
      <c r="C16" s="9" t="s">
        <v>207</v>
      </c>
      <c r="D16" s="23" t="str">
        <f>VLOOKUP(C16,LU_Roster!$A$18:$D$27,LangNum,FALSE)</f>
        <v>Neighbor–Local</v>
      </c>
    </row>
    <row r="17" spans="1:22" x14ac:dyDescent="0.3">
      <c r="C17" s="9" t="s">
        <v>210</v>
      </c>
      <c r="D17" s="23" t="str">
        <f>VLOOKUP(C17,LU_Roster!$A$18:$D$27,LangNum,FALSE)</f>
        <v>Volunteer–Service</v>
      </c>
    </row>
    <row r="18" spans="1:22" x14ac:dyDescent="0.3">
      <c r="C18" s="9" t="s">
        <v>213</v>
      </c>
      <c r="D18" s="23" t="str">
        <f>VLOOKUP(C18,LU_Roster!$A$18:$D$27,LangNum,FALSE)</f>
        <v>Online–Only</v>
      </c>
    </row>
    <row r="19" spans="1:22" x14ac:dyDescent="0.3">
      <c r="C19" s="9" t="s">
        <v>216</v>
      </c>
      <c r="D19" s="23" t="str">
        <f>VLOOKUP(C19,LU_Roster!$A$18:$D$27,LangNum,FALSE)</f>
        <v>Other</v>
      </c>
    </row>
    <row r="21" spans="1:22" x14ac:dyDescent="0.3">
      <c r="A21" s="23" t="str">
        <f>VLOOKUP("PersonID",LU_Roster!$A$1:$D$11,LangNum,FALSE)</f>
        <v>PersonID</v>
      </c>
      <c r="B21" s="23" t="str">
        <f>VLOOKUP("Name",LU_Roster!$A$1:$D$11,LangNum,FALSE)</f>
        <v>Name</v>
      </c>
      <c r="C21" s="23" t="str">
        <f>VLOOKUP("Role_Tag",LU_Roster!$A$1:$D$11,LangNum,FALSE)</f>
        <v>Role_Tag</v>
      </c>
      <c r="D21" t="s">
        <v>645</v>
      </c>
      <c r="E21" s="23" t="str">
        <f>VLOOKUP("Circle",LU_Roster!$A$1:$D$11,LangNum,FALSE)</f>
        <v>Circle</v>
      </c>
      <c r="G21" s="23" t="str">
        <f>VLOOKUP("Distance",LU_Roster!$A$1:$D$11,LangNum,FALSE)</f>
        <v>Distance</v>
      </c>
      <c r="I21" s="23" t="str">
        <f>VLOOKUP("Last_Contact_Date",LU_Roster!$A$1:$D$11,LangNum,FALSE)</f>
        <v>Last_Contact_Date</v>
      </c>
      <c r="J21" s="23" t="str">
        <f>VLOOKUP("Cadence",LU_Roster!$A$1:$D$11,LangNum,FALSE)</f>
        <v>Cadence</v>
      </c>
      <c r="L21" s="23" t="str">
        <f>VLOOKUP("Active",LU_Roster!$A$1:$D$11,LangNum,FALSE)</f>
        <v>Active</v>
      </c>
      <c r="N21" t="s">
        <v>67</v>
      </c>
    </row>
    <row r="22" spans="1:22" x14ac:dyDescent="0.3">
      <c r="A22" s="3" t="s">
        <v>70</v>
      </c>
      <c r="B22" s="10" t="s">
        <v>68</v>
      </c>
      <c r="C22" s="4" t="s">
        <v>190</v>
      </c>
      <c r="D22" s="23" t="str">
        <f>IF(ISBLANK(C22),"",VLOOKUP(C22,LU_Roster!$A$18:$D$27,LangNum,FALSE))</f>
        <v>Family</v>
      </c>
      <c r="E22" s="4" t="s">
        <v>221</v>
      </c>
      <c r="F22" s="23" t="str">
        <f>IF(ISBLANK(E22),"",VLOOKUP(E22,LU_Roster!$A$34:$D$36,LangNum,FALSE))</f>
        <v>Inner</v>
      </c>
      <c r="G22" s="4" t="s">
        <v>233</v>
      </c>
      <c r="H22" s="23" t="str">
        <f>IF(ISBLANK(G22),"",VLOOKUP(G22,LU_Roster!$A$43:$D$46,LangNum,FALSE))</f>
        <v>Local city</v>
      </c>
      <c r="I22" s="11">
        <v>36651</v>
      </c>
      <c r="J22" s="4" t="s">
        <v>681</v>
      </c>
      <c r="K22" s="23" t="str">
        <f>IF(ISBLANK(J22),"",VLOOKUP(J22,LU_Roster!$A$54:$D$58,LangNum,FALSE))</f>
        <v>Occasional</v>
      </c>
      <c r="L22" s="4">
        <v>1</v>
      </c>
      <c r="M22" s="23" t="str">
        <f>IF(ISBLANK(L22),"",VLOOKUP(L22,LU_Roster!$A$65:$D$66,LangNum,FALSE))</f>
        <v>Yes</v>
      </c>
      <c r="N22" s="12">
        <f>IF($L22=1, COUNTIF($L$22:$L22, 1), "")</f>
        <v>1</v>
      </c>
      <c r="O22" s="7" t="str">
        <f>IF(ISBLANK(B22),"",A22)</f>
        <v>P001</v>
      </c>
      <c r="P22" s="7" t="str">
        <f>IF(ISBLANK(C22),"",C22)</f>
        <v>RT1</v>
      </c>
      <c r="Q22" s="7" t="str">
        <f>IF(ISBLANK(E22),"",E22)</f>
        <v>C1</v>
      </c>
      <c r="R22" s="7" t="str">
        <f>IF(ISBLANK(G22),"",G22)</f>
        <v>D1</v>
      </c>
      <c r="S22" s="22">
        <f t="shared" ref="S22:S53" si="0">CurrentDate-I22</f>
        <v>7305</v>
      </c>
      <c r="T22" s="7" t="str">
        <f>IF(ISBLANK(J22),"",J22)</f>
        <v>B1</v>
      </c>
      <c r="U22" s="7">
        <f>IF(ISBLANK(L22),"",L22)</f>
        <v>1</v>
      </c>
      <c r="V22" t="str">
        <f>IF(OR(ISBLANK(O22),O22=""),"",O22&amp;";"&amp;P22&amp;";"&amp;Q22&amp;";"&amp;R22&amp;";"&amp;S22&amp;";"&amp;T22&amp;";"&amp;U22&amp;";")</f>
        <v>P001;RT1;C1;D1;7305;B1;1;</v>
      </c>
    </row>
    <row r="23" spans="1:22" x14ac:dyDescent="0.3">
      <c r="A23" s="3" t="s">
        <v>71</v>
      </c>
      <c r="B23" s="10" t="s">
        <v>69</v>
      </c>
      <c r="C23" s="4" t="s">
        <v>198</v>
      </c>
      <c r="D23" s="23" t="str">
        <f>IF(ISBLANK(C23),"",VLOOKUP(C23,LU_Roster!$A$18:$D$27,LangNum,FALSE))</f>
        <v>Work–Mentor–Mentee</v>
      </c>
      <c r="E23" s="4" t="s">
        <v>227</v>
      </c>
      <c r="F23" s="23" t="str">
        <f>IF(ISBLANK(E23),"",VLOOKUP(E23,LU_Roster!$A$34:$D$36,LangNum,FALSE))</f>
        <v>Extended</v>
      </c>
      <c r="G23" s="4" t="s">
        <v>236</v>
      </c>
      <c r="H23" s="23" t="str">
        <f>IF(ISBLANK(G23),"",VLOOKUP(G23,LU_Roster!$A$43:$D$46,LangNum,FALSE))</f>
        <v>Regional</v>
      </c>
      <c r="I23" s="11">
        <v>40303</v>
      </c>
      <c r="J23" s="4" t="s">
        <v>683</v>
      </c>
      <c r="K23" s="23" t="str">
        <f>IF(ISBLANK(J23),"",VLOOKUP(J23,LU_Roster!$A$54:$D$58,LangNum,FALSE))</f>
        <v>Weekly</v>
      </c>
      <c r="L23" s="4">
        <v>1</v>
      </c>
      <c r="M23" s="23" t="str">
        <f>IF(ISBLANK(L23),"",VLOOKUP(L23,LU_Roster!$A$65:$D$66,LangNum,FALSE))</f>
        <v>Yes</v>
      </c>
      <c r="N23" s="12">
        <f>IF($L23=1, COUNTIF($L$22:$L23, 1), "")</f>
        <v>2</v>
      </c>
      <c r="O23" s="7" t="str">
        <f t="shared" ref="O23:O86" si="1">IF(ISBLANK(B23),"",A23)</f>
        <v>P002</v>
      </c>
      <c r="P23" s="7" t="str">
        <f t="shared" ref="P23:P86" si="2">IF(ISBLANK(C23),"",C23)</f>
        <v>RT4</v>
      </c>
      <c r="Q23" s="7" t="str">
        <f t="shared" ref="Q23:Q86" si="3">IF(ISBLANK(E23),"",E23)</f>
        <v>C3</v>
      </c>
      <c r="R23" s="7" t="str">
        <f t="shared" ref="R23:R86" si="4">IF(ISBLANK(G23),"",G23)</f>
        <v>D2</v>
      </c>
      <c r="S23" s="22">
        <f t="shared" si="0"/>
        <v>3653</v>
      </c>
      <c r="T23" s="7" t="str">
        <f t="shared" ref="T23:T86" si="5">IF(ISBLANK(J23),"",J23)</f>
        <v>B3</v>
      </c>
      <c r="U23" s="7">
        <f t="shared" ref="U23:U86" si="6">IF(ISBLANK(L23),"",L23)</f>
        <v>1</v>
      </c>
      <c r="V23" t="str">
        <f t="shared" ref="V23:V86" si="7">IF(OR(ISBLANK(O23),O23=""),"",O23&amp;";"&amp;P23&amp;";"&amp;Q23&amp;";"&amp;R23&amp;";"&amp;S23&amp;";"&amp;T23&amp;";"&amp;U23&amp;";")</f>
        <v>P002;RT4;C3;D2;3653;B3;1;</v>
      </c>
    </row>
    <row r="24" spans="1:22" x14ac:dyDescent="0.3">
      <c r="A24" s="3" t="s">
        <v>72</v>
      </c>
      <c r="B24" s="10" t="s">
        <v>542</v>
      </c>
      <c r="C24" s="4" t="s">
        <v>195</v>
      </c>
      <c r="D24" s="23" t="str">
        <f>IF(ISBLANK(C24),"",VLOOKUP(C24,LU_Roster!$A$18:$D$27,LangNum,FALSE))</f>
        <v>Work–Colleague</v>
      </c>
      <c r="E24" s="4" t="s">
        <v>227</v>
      </c>
      <c r="F24" s="23" t="str">
        <f>IF(ISBLANK(E24),"",VLOOKUP(E24,LU_Roster!$A$34:$D$36,LangNum,FALSE))</f>
        <v>Extended</v>
      </c>
      <c r="G24" s="4" t="s">
        <v>230</v>
      </c>
      <c r="H24" s="23" t="str">
        <f>IF(ISBLANK(G24),"",VLOOKUP(G24,LU_Roster!$A$43:$D$46,LangNum,FALSE))</f>
        <v>Same household</v>
      </c>
      <c r="I24" s="11">
        <v>40303</v>
      </c>
      <c r="J24" s="4" t="s">
        <v>684</v>
      </c>
      <c r="K24" s="23" t="str">
        <f>IF(ISBLANK(J24),"",VLOOKUP(J24,LU_Roster!$A$54:$D$58,LangNum,FALSE))</f>
        <v>Most days</v>
      </c>
      <c r="L24" s="4">
        <v>0</v>
      </c>
      <c r="M24" s="23" t="str">
        <f>IF(ISBLANK(L24),"",VLOOKUP(L24,LU_Roster!$A$65:$D$66,LangNum,FALSE))</f>
        <v>No</v>
      </c>
      <c r="N24" s="12" t="str">
        <f>IF($L24=1, COUNTIF($L$22:$L24, 1), "")</f>
        <v/>
      </c>
      <c r="O24" s="7" t="str">
        <f t="shared" si="1"/>
        <v>P003</v>
      </c>
      <c r="P24" s="7" t="str">
        <f t="shared" si="2"/>
        <v>RT3</v>
      </c>
      <c r="Q24" s="7" t="str">
        <f t="shared" si="3"/>
        <v>C3</v>
      </c>
      <c r="R24" s="7" t="str">
        <f t="shared" si="4"/>
        <v>D0</v>
      </c>
      <c r="S24" s="22">
        <f t="shared" si="0"/>
        <v>3653</v>
      </c>
      <c r="T24" s="7" t="str">
        <f t="shared" si="5"/>
        <v>B4</v>
      </c>
      <c r="U24" s="7">
        <f t="shared" si="6"/>
        <v>0</v>
      </c>
      <c r="V24" t="str">
        <f t="shared" si="7"/>
        <v>P003;RT3;C3;D0;3653;B4;0;</v>
      </c>
    </row>
    <row r="25" spans="1:22" x14ac:dyDescent="0.3">
      <c r="A25" s="3" t="s">
        <v>73</v>
      </c>
      <c r="B25" s="10"/>
      <c r="C25" s="4"/>
      <c r="D25" s="23" t="str">
        <f>IF(ISBLANK(C25),"",VLOOKUP(C25,LU_Roster!$A$18:$D$27,LangNum,FALSE))</f>
        <v/>
      </c>
      <c r="E25" s="4"/>
      <c r="F25" s="23" t="str">
        <f>IF(ISBLANK(E25),"",VLOOKUP(E25,LU_Roster!$A$34:$D$36,LangNum,FALSE))</f>
        <v/>
      </c>
      <c r="G25" s="4"/>
      <c r="H25" s="23" t="str">
        <f>IF(ISBLANK(G25),"",VLOOKUP(G25,LU_Roster!$A$43:$D$46,LangNum,FALSE))</f>
        <v/>
      </c>
      <c r="I25" s="10"/>
      <c r="J25" s="4"/>
      <c r="K25" s="23" t="str">
        <f>IF(ISBLANK(J25),"",VLOOKUP(J25,LU_Roster!$A$54:$D$58,LangNum,FALSE))</f>
        <v/>
      </c>
      <c r="L25" s="4"/>
      <c r="M25" s="23" t="str">
        <f>IF(ISBLANK(L25),"",VLOOKUP(L25,LU_Roster!$A$65:$D$66,LangNum,FALSE))</f>
        <v/>
      </c>
      <c r="N25" s="12" t="str">
        <f>IF($L25=1, COUNTIF($L$22:$L25, 1), "")</f>
        <v/>
      </c>
      <c r="O25" s="7" t="str">
        <f t="shared" si="1"/>
        <v/>
      </c>
      <c r="P25" s="7" t="str">
        <f t="shared" si="2"/>
        <v/>
      </c>
      <c r="Q25" s="7" t="str">
        <f t="shared" si="3"/>
        <v/>
      </c>
      <c r="R25" s="7" t="str">
        <f t="shared" si="4"/>
        <v/>
      </c>
      <c r="S25" s="22">
        <f t="shared" si="0"/>
        <v>43956</v>
      </c>
      <c r="T25" s="7" t="str">
        <f t="shared" si="5"/>
        <v/>
      </c>
      <c r="U25" s="7" t="str">
        <f t="shared" si="6"/>
        <v/>
      </c>
      <c r="V25" t="str">
        <f t="shared" si="7"/>
        <v/>
      </c>
    </row>
    <row r="26" spans="1:22" x14ac:dyDescent="0.3">
      <c r="A26" s="3" t="s">
        <v>74</v>
      </c>
      <c r="B26" s="10"/>
      <c r="C26" s="4"/>
      <c r="D26" s="23" t="str">
        <f>IF(ISBLANK(C26),"",VLOOKUP(C26,LU_Roster!$A$18:$D$27,LangNum,FALSE))</f>
        <v/>
      </c>
      <c r="E26" s="4"/>
      <c r="F26" s="23" t="str">
        <f>IF(ISBLANK(E26),"",VLOOKUP(E26,LU_Roster!$A$34:$D$36,LangNum,FALSE))</f>
        <v/>
      </c>
      <c r="G26" s="4"/>
      <c r="H26" s="23" t="str">
        <f>IF(ISBLANK(G26),"",VLOOKUP(G26,LU_Roster!$A$43:$D$46,LangNum,FALSE))</f>
        <v/>
      </c>
      <c r="I26" s="10"/>
      <c r="J26" s="4"/>
      <c r="K26" s="23" t="str">
        <f>IF(ISBLANK(J26),"",VLOOKUP(J26,LU_Roster!$A$54:$D$58,LangNum,FALSE))</f>
        <v/>
      </c>
      <c r="L26" s="4"/>
      <c r="M26" s="23" t="str">
        <f>IF(ISBLANK(L26),"",VLOOKUP(L26,LU_Roster!$A$65:$D$66,LangNum,FALSE))</f>
        <v/>
      </c>
      <c r="N26" s="12" t="str">
        <f>IF($L26=1, COUNTIF($L$22:$L26, 1), "")</f>
        <v/>
      </c>
      <c r="O26" s="7" t="str">
        <f t="shared" si="1"/>
        <v/>
      </c>
      <c r="P26" s="7" t="str">
        <f t="shared" si="2"/>
        <v/>
      </c>
      <c r="Q26" s="7" t="str">
        <f t="shared" si="3"/>
        <v/>
      </c>
      <c r="R26" s="7" t="str">
        <f t="shared" si="4"/>
        <v/>
      </c>
      <c r="S26" s="22">
        <f t="shared" si="0"/>
        <v>43956</v>
      </c>
      <c r="T26" s="7" t="str">
        <f t="shared" si="5"/>
        <v/>
      </c>
      <c r="U26" s="7" t="str">
        <f t="shared" si="6"/>
        <v/>
      </c>
      <c r="V26" t="str">
        <f t="shared" si="7"/>
        <v/>
      </c>
    </row>
    <row r="27" spans="1:22" x14ac:dyDescent="0.3">
      <c r="A27" s="3" t="s">
        <v>75</v>
      </c>
      <c r="B27" s="10"/>
      <c r="C27" s="4"/>
      <c r="D27" s="23" t="str">
        <f>IF(ISBLANK(C27),"",VLOOKUP(C27,LU_Roster!$A$18:$D$27,LangNum,FALSE))</f>
        <v/>
      </c>
      <c r="E27" s="4"/>
      <c r="F27" s="23" t="str">
        <f>IF(ISBLANK(E27),"",VLOOKUP(E27,LU_Roster!$A$34:$D$36,LangNum,FALSE))</f>
        <v/>
      </c>
      <c r="G27" s="4"/>
      <c r="H27" s="23" t="str">
        <f>IF(ISBLANK(G27),"",VLOOKUP(G27,LU_Roster!$A$43:$D$46,LangNum,FALSE))</f>
        <v/>
      </c>
      <c r="I27" s="10"/>
      <c r="J27" s="4"/>
      <c r="K27" s="23" t="str">
        <f>IF(ISBLANK(J27),"",VLOOKUP(J27,LU_Roster!$A$54:$D$58,LangNum,FALSE))</f>
        <v/>
      </c>
      <c r="L27" s="4"/>
      <c r="M27" s="23" t="str">
        <f>IF(ISBLANK(L27),"",VLOOKUP(L27,LU_Roster!$A$65:$D$66,LangNum,FALSE))</f>
        <v/>
      </c>
      <c r="N27" s="12" t="str">
        <f>IF($L27=1, COUNTIF($L$22:$L27, 1), "")</f>
        <v/>
      </c>
      <c r="O27" s="7" t="str">
        <f t="shared" si="1"/>
        <v/>
      </c>
      <c r="P27" s="7" t="str">
        <f t="shared" si="2"/>
        <v/>
      </c>
      <c r="Q27" s="7" t="str">
        <f t="shared" si="3"/>
        <v/>
      </c>
      <c r="R27" s="7" t="str">
        <f t="shared" si="4"/>
        <v/>
      </c>
      <c r="S27" s="22">
        <f t="shared" si="0"/>
        <v>43956</v>
      </c>
      <c r="T27" s="7" t="str">
        <f t="shared" si="5"/>
        <v/>
      </c>
      <c r="U27" s="7" t="str">
        <f t="shared" si="6"/>
        <v/>
      </c>
      <c r="V27" t="str">
        <f t="shared" si="7"/>
        <v/>
      </c>
    </row>
    <row r="28" spans="1:22" x14ac:dyDescent="0.3">
      <c r="A28" s="3" t="s">
        <v>76</v>
      </c>
      <c r="B28" s="10"/>
      <c r="C28" s="4"/>
      <c r="D28" s="23" t="str">
        <f>IF(ISBLANK(C28),"",VLOOKUP(C28,LU_Roster!$A$18:$D$27,LangNum,FALSE))</f>
        <v/>
      </c>
      <c r="E28" s="4"/>
      <c r="F28" s="23" t="str">
        <f>IF(ISBLANK(E28),"",VLOOKUP(E28,LU_Roster!$A$34:$D$36,LangNum,FALSE))</f>
        <v/>
      </c>
      <c r="G28" s="4"/>
      <c r="H28" s="23" t="str">
        <f>IF(ISBLANK(G28),"",VLOOKUP(G28,LU_Roster!$A$43:$D$46,LangNum,FALSE))</f>
        <v/>
      </c>
      <c r="I28" s="10"/>
      <c r="J28" s="4"/>
      <c r="K28" s="23" t="str">
        <f>IF(ISBLANK(J28),"",VLOOKUP(J28,LU_Roster!$A$54:$D$58,LangNum,FALSE))</f>
        <v/>
      </c>
      <c r="L28" s="4"/>
      <c r="M28" s="23" t="str">
        <f>IF(ISBLANK(L28),"",VLOOKUP(L28,LU_Roster!$A$65:$D$66,LangNum,FALSE))</f>
        <v/>
      </c>
      <c r="N28" s="12" t="str">
        <f>IF($L28=1, COUNTIF($L$22:$L28, 1), "")</f>
        <v/>
      </c>
      <c r="O28" s="7" t="str">
        <f t="shared" si="1"/>
        <v/>
      </c>
      <c r="P28" s="7" t="str">
        <f t="shared" si="2"/>
        <v/>
      </c>
      <c r="Q28" s="7" t="str">
        <f t="shared" si="3"/>
        <v/>
      </c>
      <c r="R28" s="7" t="str">
        <f t="shared" si="4"/>
        <v/>
      </c>
      <c r="S28" s="22">
        <f t="shared" si="0"/>
        <v>43956</v>
      </c>
      <c r="T28" s="7" t="str">
        <f t="shared" si="5"/>
        <v/>
      </c>
      <c r="U28" s="7" t="str">
        <f t="shared" si="6"/>
        <v/>
      </c>
      <c r="V28" t="str">
        <f t="shared" si="7"/>
        <v/>
      </c>
    </row>
    <row r="29" spans="1:22" x14ac:dyDescent="0.3">
      <c r="A29" s="3" t="s">
        <v>77</v>
      </c>
      <c r="B29" s="10"/>
      <c r="C29" s="4"/>
      <c r="D29" s="23" t="str">
        <f>IF(ISBLANK(C29),"",VLOOKUP(C29,LU_Roster!$A$18:$D$27,LangNum,FALSE))</f>
        <v/>
      </c>
      <c r="E29" s="4"/>
      <c r="F29" s="23" t="str">
        <f>IF(ISBLANK(E29),"",VLOOKUP(E29,LU_Roster!$A$34:$D$36,LangNum,FALSE))</f>
        <v/>
      </c>
      <c r="G29" s="4"/>
      <c r="H29" s="23" t="str">
        <f>IF(ISBLANK(G29),"",VLOOKUP(G29,LU_Roster!$A$43:$D$46,LangNum,FALSE))</f>
        <v/>
      </c>
      <c r="I29" s="10"/>
      <c r="J29" s="4"/>
      <c r="K29" s="23" t="str">
        <f>IF(ISBLANK(J29),"",VLOOKUP(J29,LU_Roster!$A$54:$D$58,LangNum,FALSE))</f>
        <v/>
      </c>
      <c r="L29" s="4"/>
      <c r="M29" s="23" t="str">
        <f>IF(ISBLANK(L29),"",VLOOKUP(L29,LU_Roster!$A$65:$D$66,LangNum,FALSE))</f>
        <v/>
      </c>
      <c r="N29" s="12" t="str">
        <f>IF($L29=1, COUNTIF($L$22:$L29, 1), "")</f>
        <v/>
      </c>
      <c r="O29" s="7" t="str">
        <f t="shared" si="1"/>
        <v/>
      </c>
      <c r="P29" s="7" t="str">
        <f t="shared" si="2"/>
        <v/>
      </c>
      <c r="Q29" s="7" t="str">
        <f t="shared" si="3"/>
        <v/>
      </c>
      <c r="R29" s="7" t="str">
        <f t="shared" si="4"/>
        <v/>
      </c>
      <c r="S29" s="22">
        <f t="shared" si="0"/>
        <v>43956</v>
      </c>
      <c r="T29" s="7" t="str">
        <f t="shared" si="5"/>
        <v/>
      </c>
      <c r="U29" s="7" t="str">
        <f t="shared" si="6"/>
        <v/>
      </c>
      <c r="V29" t="str">
        <f t="shared" si="7"/>
        <v/>
      </c>
    </row>
    <row r="30" spans="1:22" x14ac:dyDescent="0.3">
      <c r="A30" s="3" t="s">
        <v>78</v>
      </c>
      <c r="B30" s="10"/>
      <c r="C30" s="4"/>
      <c r="D30" s="23" t="str">
        <f>IF(ISBLANK(C30),"",VLOOKUP(C30,LU_Roster!$A$18:$D$27,LangNum,FALSE))</f>
        <v/>
      </c>
      <c r="E30" s="4"/>
      <c r="F30" s="23" t="str">
        <f>IF(ISBLANK(E30),"",VLOOKUP(E30,LU_Roster!$A$34:$D$36,LangNum,FALSE))</f>
        <v/>
      </c>
      <c r="G30" s="4"/>
      <c r="H30" s="23" t="str">
        <f>IF(ISBLANK(G30),"",VLOOKUP(G30,LU_Roster!$A$43:$D$46,LangNum,FALSE))</f>
        <v/>
      </c>
      <c r="I30" s="10"/>
      <c r="J30" s="4"/>
      <c r="K30" s="23" t="str">
        <f>IF(ISBLANK(J30),"",VLOOKUP(J30,LU_Roster!$A$54:$D$58,LangNum,FALSE))</f>
        <v/>
      </c>
      <c r="L30" s="4"/>
      <c r="M30" s="23" t="str">
        <f>IF(ISBLANK(L30),"",VLOOKUP(L30,LU_Roster!$A$65:$D$66,LangNum,FALSE))</f>
        <v/>
      </c>
      <c r="N30" s="12" t="str">
        <f>IF($L30=1, COUNTIF($L$22:$L30, 1), "")</f>
        <v/>
      </c>
      <c r="O30" s="7" t="str">
        <f t="shared" si="1"/>
        <v/>
      </c>
      <c r="P30" s="7" t="str">
        <f t="shared" si="2"/>
        <v/>
      </c>
      <c r="Q30" s="7" t="str">
        <f t="shared" si="3"/>
        <v/>
      </c>
      <c r="R30" s="7" t="str">
        <f t="shared" si="4"/>
        <v/>
      </c>
      <c r="S30" s="22">
        <f t="shared" si="0"/>
        <v>43956</v>
      </c>
      <c r="T30" s="7" t="str">
        <f t="shared" si="5"/>
        <v/>
      </c>
      <c r="U30" s="7" t="str">
        <f t="shared" si="6"/>
        <v/>
      </c>
      <c r="V30" t="str">
        <f t="shared" si="7"/>
        <v/>
      </c>
    </row>
    <row r="31" spans="1:22" x14ac:dyDescent="0.3">
      <c r="A31" s="3" t="s">
        <v>79</v>
      </c>
      <c r="B31" s="10"/>
      <c r="C31" s="4"/>
      <c r="D31" s="23" t="str">
        <f>IF(ISBLANK(C31),"",VLOOKUP(C31,LU_Roster!$A$18:$D$27,LangNum,FALSE))</f>
        <v/>
      </c>
      <c r="E31" s="4"/>
      <c r="F31" s="23" t="str">
        <f>IF(ISBLANK(E31),"",VLOOKUP(E31,LU_Roster!$A$34:$D$36,LangNum,FALSE))</f>
        <v/>
      </c>
      <c r="G31" s="4"/>
      <c r="H31" s="23" t="str">
        <f>IF(ISBLANK(G31),"",VLOOKUP(G31,LU_Roster!$A$43:$D$46,LangNum,FALSE))</f>
        <v/>
      </c>
      <c r="I31" s="10"/>
      <c r="J31" s="4"/>
      <c r="K31" s="23" t="str">
        <f>IF(ISBLANK(J31),"",VLOOKUP(J31,LU_Roster!$A$54:$D$58,LangNum,FALSE))</f>
        <v/>
      </c>
      <c r="L31" s="4"/>
      <c r="M31" s="23" t="str">
        <f>IF(ISBLANK(L31),"",VLOOKUP(L31,LU_Roster!$A$65:$D$66,LangNum,FALSE))</f>
        <v/>
      </c>
      <c r="N31" s="12" t="str">
        <f>IF($L31=1, COUNTIF($L$22:$L31, 1), "")</f>
        <v/>
      </c>
      <c r="O31" s="7" t="str">
        <f t="shared" si="1"/>
        <v/>
      </c>
      <c r="P31" s="7" t="str">
        <f t="shared" si="2"/>
        <v/>
      </c>
      <c r="Q31" s="7" t="str">
        <f t="shared" si="3"/>
        <v/>
      </c>
      <c r="R31" s="7" t="str">
        <f t="shared" si="4"/>
        <v/>
      </c>
      <c r="S31" s="22">
        <f t="shared" si="0"/>
        <v>43956</v>
      </c>
      <c r="T31" s="7" t="str">
        <f t="shared" si="5"/>
        <v/>
      </c>
      <c r="U31" s="7" t="str">
        <f t="shared" si="6"/>
        <v/>
      </c>
      <c r="V31" t="str">
        <f t="shared" si="7"/>
        <v/>
      </c>
    </row>
    <row r="32" spans="1:22" x14ac:dyDescent="0.3">
      <c r="A32" s="3" t="s">
        <v>80</v>
      </c>
      <c r="B32" s="10"/>
      <c r="C32" s="4"/>
      <c r="D32" s="23" t="str">
        <f>IF(ISBLANK(C32),"",VLOOKUP(C32,LU_Roster!$A$18:$D$27,LangNum,FALSE))</f>
        <v/>
      </c>
      <c r="E32" s="4"/>
      <c r="F32" s="23" t="str">
        <f>IF(ISBLANK(E32),"",VLOOKUP(E32,LU_Roster!$A$34:$D$36,LangNum,FALSE))</f>
        <v/>
      </c>
      <c r="G32" s="4"/>
      <c r="H32" s="23" t="str">
        <f>IF(ISBLANK(G32),"",VLOOKUP(G32,LU_Roster!$A$43:$D$46,LangNum,FALSE))</f>
        <v/>
      </c>
      <c r="I32" s="10"/>
      <c r="J32" s="4"/>
      <c r="K32" s="23" t="str">
        <f>IF(ISBLANK(J32),"",VLOOKUP(J32,LU_Roster!$A$54:$D$58,LangNum,FALSE))</f>
        <v/>
      </c>
      <c r="L32" s="4"/>
      <c r="M32" s="23" t="str">
        <f>IF(ISBLANK(L32),"",VLOOKUP(L32,LU_Roster!$A$65:$D$66,LangNum,FALSE))</f>
        <v/>
      </c>
      <c r="N32" s="12" t="str">
        <f>IF($L32=1, COUNTIF($L$22:$L32, 1), "")</f>
        <v/>
      </c>
      <c r="O32" s="7" t="str">
        <f t="shared" si="1"/>
        <v/>
      </c>
      <c r="P32" s="7" t="str">
        <f t="shared" si="2"/>
        <v/>
      </c>
      <c r="Q32" s="7" t="str">
        <f t="shared" si="3"/>
        <v/>
      </c>
      <c r="R32" s="7" t="str">
        <f t="shared" si="4"/>
        <v/>
      </c>
      <c r="S32" s="22">
        <f t="shared" si="0"/>
        <v>43956</v>
      </c>
      <c r="T32" s="7" t="str">
        <f t="shared" si="5"/>
        <v/>
      </c>
      <c r="U32" s="7" t="str">
        <f t="shared" si="6"/>
        <v/>
      </c>
      <c r="V32" t="str">
        <f t="shared" si="7"/>
        <v/>
      </c>
    </row>
    <row r="33" spans="1:22" x14ac:dyDescent="0.3">
      <c r="A33" s="3" t="s">
        <v>81</v>
      </c>
      <c r="B33" s="10"/>
      <c r="C33" s="4"/>
      <c r="D33" s="23" t="str">
        <f>IF(ISBLANK(C33),"",VLOOKUP(C33,LU_Roster!$A$18:$D$27,LangNum,FALSE))</f>
        <v/>
      </c>
      <c r="E33" s="4"/>
      <c r="F33" s="23" t="str">
        <f>IF(ISBLANK(E33),"",VLOOKUP(E33,LU_Roster!$A$34:$D$36,LangNum,FALSE))</f>
        <v/>
      </c>
      <c r="G33" s="4"/>
      <c r="H33" s="23" t="str">
        <f>IF(ISBLANK(G33),"",VLOOKUP(G33,LU_Roster!$A$43:$D$46,LangNum,FALSE))</f>
        <v/>
      </c>
      <c r="I33" s="10"/>
      <c r="J33" s="4"/>
      <c r="K33" s="23" t="str">
        <f>IF(ISBLANK(J33),"",VLOOKUP(J33,LU_Roster!$A$54:$D$58,LangNum,FALSE))</f>
        <v/>
      </c>
      <c r="L33" s="4"/>
      <c r="M33" s="23" t="str">
        <f>IF(ISBLANK(L33),"",VLOOKUP(L33,LU_Roster!$A$65:$D$66,LangNum,FALSE))</f>
        <v/>
      </c>
      <c r="N33" s="12" t="str">
        <f>IF($L33=1, COUNTIF($L$22:$L33, 1), "")</f>
        <v/>
      </c>
      <c r="O33" s="7" t="str">
        <f t="shared" si="1"/>
        <v/>
      </c>
      <c r="P33" s="7" t="str">
        <f t="shared" si="2"/>
        <v/>
      </c>
      <c r="Q33" s="7" t="str">
        <f t="shared" si="3"/>
        <v/>
      </c>
      <c r="R33" s="7" t="str">
        <f t="shared" si="4"/>
        <v/>
      </c>
      <c r="S33" s="22">
        <f t="shared" si="0"/>
        <v>43956</v>
      </c>
      <c r="T33" s="7" t="str">
        <f t="shared" si="5"/>
        <v/>
      </c>
      <c r="U33" s="7" t="str">
        <f t="shared" si="6"/>
        <v/>
      </c>
      <c r="V33" t="str">
        <f t="shared" si="7"/>
        <v/>
      </c>
    </row>
    <row r="34" spans="1:22" x14ac:dyDescent="0.3">
      <c r="A34" s="3" t="s">
        <v>82</v>
      </c>
      <c r="B34" s="10"/>
      <c r="C34" s="4"/>
      <c r="D34" s="23" t="str">
        <f>IF(ISBLANK(C34),"",VLOOKUP(C34,LU_Roster!$A$18:$D$27,LangNum,FALSE))</f>
        <v/>
      </c>
      <c r="E34" s="4"/>
      <c r="F34" s="23" t="str">
        <f>IF(ISBLANK(E34),"",VLOOKUP(E34,LU_Roster!$A$34:$D$36,LangNum,FALSE))</f>
        <v/>
      </c>
      <c r="G34" s="4"/>
      <c r="H34" s="23" t="str">
        <f>IF(ISBLANK(G34),"",VLOOKUP(G34,LU_Roster!$A$43:$D$46,LangNum,FALSE))</f>
        <v/>
      </c>
      <c r="I34" s="10"/>
      <c r="J34" s="4"/>
      <c r="K34" s="23" t="str">
        <f>IF(ISBLANK(J34),"",VLOOKUP(J34,LU_Roster!$A$54:$D$58,LangNum,FALSE))</f>
        <v/>
      </c>
      <c r="L34" s="4"/>
      <c r="M34" s="23" t="str">
        <f>IF(ISBLANK(L34),"",VLOOKUP(L34,LU_Roster!$A$65:$D$66,LangNum,FALSE))</f>
        <v/>
      </c>
      <c r="N34" s="12" t="str">
        <f>IF($L34=1, COUNTIF($L$22:$L34, 1), "")</f>
        <v/>
      </c>
      <c r="O34" s="7" t="str">
        <f t="shared" si="1"/>
        <v/>
      </c>
      <c r="P34" s="7" t="str">
        <f t="shared" si="2"/>
        <v/>
      </c>
      <c r="Q34" s="7" t="str">
        <f t="shared" si="3"/>
        <v/>
      </c>
      <c r="R34" s="7" t="str">
        <f t="shared" si="4"/>
        <v/>
      </c>
      <c r="S34" s="22">
        <f t="shared" si="0"/>
        <v>43956</v>
      </c>
      <c r="T34" s="7" t="str">
        <f t="shared" si="5"/>
        <v/>
      </c>
      <c r="U34" s="7" t="str">
        <f t="shared" si="6"/>
        <v/>
      </c>
      <c r="V34" t="str">
        <f t="shared" si="7"/>
        <v/>
      </c>
    </row>
    <row r="35" spans="1:22" x14ac:dyDescent="0.3">
      <c r="A35" s="3" t="s">
        <v>83</v>
      </c>
      <c r="B35" s="10"/>
      <c r="C35" s="4"/>
      <c r="D35" s="23" t="str">
        <f>IF(ISBLANK(C35),"",VLOOKUP(C35,LU_Roster!$A$18:$D$27,LangNum,FALSE))</f>
        <v/>
      </c>
      <c r="E35" s="4"/>
      <c r="F35" s="23" t="str">
        <f>IF(ISBLANK(E35),"",VLOOKUP(E35,LU_Roster!$A$34:$D$36,LangNum,FALSE))</f>
        <v/>
      </c>
      <c r="G35" s="4"/>
      <c r="H35" s="23" t="str">
        <f>IF(ISBLANK(G35),"",VLOOKUP(G35,LU_Roster!$A$43:$D$46,LangNum,FALSE))</f>
        <v/>
      </c>
      <c r="I35" s="10"/>
      <c r="J35" s="4"/>
      <c r="K35" s="23" t="str">
        <f>IF(ISBLANK(J35),"",VLOOKUP(J35,LU_Roster!$A$54:$D$58,LangNum,FALSE))</f>
        <v/>
      </c>
      <c r="L35" s="4"/>
      <c r="M35" s="23" t="str">
        <f>IF(ISBLANK(L35),"",VLOOKUP(L35,LU_Roster!$A$65:$D$66,LangNum,FALSE))</f>
        <v/>
      </c>
      <c r="N35" s="12" t="str">
        <f>IF($L35=1, COUNTIF($L$22:$L35, 1), "")</f>
        <v/>
      </c>
      <c r="O35" s="7" t="str">
        <f t="shared" si="1"/>
        <v/>
      </c>
      <c r="P35" s="7" t="str">
        <f t="shared" si="2"/>
        <v/>
      </c>
      <c r="Q35" s="7" t="str">
        <f t="shared" si="3"/>
        <v/>
      </c>
      <c r="R35" s="7" t="str">
        <f t="shared" si="4"/>
        <v/>
      </c>
      <c r="S35" s="22">
        <f t="shared" si="0"/>
        <v>43956</v>
      </c>
      <c r="T35" s="7" t="str">
        <f t="shared" si="5"/>
        <v/>
      </c>
      <c r="U35" s="7" t="str">
        <f t="shared" si="6"/>
        <v/>
      </c>
      <c r="V35" t="str">
        <f t="shared" si="7"/>
        <v/>
      </c>
    </row>
    <row r="36" spans="1:22" x14ac:dyDescent="0.3">
      <c r="A36" s="3" t="s">
        <v>84</v>
      </c>
      <c r="B36" s="10"/>
      <c r="C36" s="4"/>
      <c r="D36" s="23" t="str">
        <f>IF(ISBLANK(C36),"",VLOOKUP(C36,LU_Roster!$A$18:$D$27,LangNum,FALSE))</f>
        <v/>
      </c>
      <c r="E36" s="4"/>
      <c r="F36" s="23" t="str">
        <f>IF(ISBLANK(E36),"",VLOOKUP(E36,LU_Roster!$A$34:$D$36,LangNum,FALSE))</f>
        <v/>
      </c>
      <c r="G36" s="4"/>
      <c r="H36" s="23" t="str">
        <f>IF(ISBLANK(G36),"",VLOOKUP(G36,LU_Roster!$A$43:$D$46,LangNum,FALSE))</f>
        <v/>
      </c>
      <c r="I36" s="10"/>
      <c r="J36" s="4"/>
      <c r="K36" s="23" t="str">
        <f>IF(ISBLANK(J36),"",VLOOKUP(J36,LU_Roster!$A$54:$D$58,LangNum,FALSE))</f>
        <v/>
      </c>
      <c r="L36" s="4"/>
      <c r="M36" s="23" t="str">
        <f>IF(ISBLANK(L36),"",VLOOKUP(L36,LU_Roster!$A$65:$D$66,LangNum,FALSE))</f>
        <v/>
      </c>
      <c r="N36" s="12" t="str">
        <f>IF($L36=1, COUNTIF($L$22:$L36, 1), "")</f>
        <v/>
      </c>
      <c r="O36" s="7" t="str">
        <f t="shared" si="1"/>
        <v/>
      </c>
      <c r="P36" s="7" t="str">
        <f t="shared" si="2"/>
        <v/>
      </c>
      <c r="Q36" s="7" t="str">
        <f t="shared" si="3"/>
        <v/>
      </c>
      <c r="R36" s="7" t="str">
        <f t="shared" si="4"/>
        <v/>
      </c>
      <c r="S36" s="22">
        <f t="shared" si="0"/>
        <v>43956</v>
      </c>
      <c r="T36" s="7" t="str">
        <f t="shared" si="5"/>
        <v/>
      </c>
      <c r="U36" s="7" t="str">
        <f t="shared" si="6"/>
        <v/>
      </c>
      <c r="V36" t="str">
        <f t="shared" si="7"/>
        <v/>
      </c>
    </row>
    <row r="37" spans="1:22" x14ac:dyDescent="0.3">
      <c r="A37" s="3" t="s">
        <v>85</v>
      </c>
      <c r="B37" s="10"/>
      <c r="C37" s="4"/>
      <c r="D37" s="23" t="str">
        <f>IF(ISBLANK(C37),"",VLOOKUP(C37,LU_Roster!$A$18:$D$27,LangNum,FALSE))</f>
        <v/>
      </c>
      <c r="E37" s="4"/>
      <c r="F37" s="23" t="str">
        <f>IF(ISBLANK(E37),"",VLOOKUP(E37,LU_Roster!$A$34:$D$36,LangNum,FALSE))</f>
        <v/>
      </c>
      <c r="G37" s="4"/>
      <c r="H37" s="23" t="str">
        <f>IF(ISBLANK(G37),"",VLOOKUP(G37,LU_Roster!$A$43:$D$46,LangNum,FALSE))</f>
        <v/>
      </c>
      <c r="I37" s="10"/>
      <c r="J37" s="4"/>
      <c r="K37" s="23" t="str">
        <f>IF(ISBLANK(J37),"",VLOOKUP(J37,LU_Roster!$A$54:$D$58,LangNum,FALSE))</f>
        <v/>
      </c>
      <c r="L37" s="4"/>
      <c r="M37" s="23" t="str">
        <f>IF(ISBLANK(L37),"",VLOOKUP(L37,LU_Roster!$A$65:$D$66,LangNum,FALSE))</f>
        <v/>
      </c>
      <c r="N37" s="12" t="str">
        <f>IF($L37=1, COUNTIF($L$22:$L37, 1), "")</f>
        <v/>
      </c>
      <c r="O37" s="7" t="str">
        <f t="shared" si="1"/>
        <v/>
      </c>
      <c r="P37" s="7" t="str">
        <f t="shared" si="2"/>
        <v/>
      </c>
      <c r="Q37" s="7" t="str">
        <f t="shared" si="3"/>
        <v/>
      </c>
      <c r="R37" s="7" t="str">
        <f t="shared" si="4"/>
        <v/>
      </c>
      <c r="S37" s="22">
        <f t="shared" si="0"/>
        <v>43956</v>
      </c>
      <c r="T37" s="7" t="str">
        <f t="shared" si="5"/>
        <v/>
      </c>
      <c r="U37" s="7" t="str">
        <f t="shared" si="6"/>
        <v/>
      </c>
      <c r="V37" t="str">
        <f t="shared" si="7"/>
        <v/>
      </c>
    </row>
    <row r="38" spans="1:22" x14ac:dyDescent="0.3">
      <c r="A38" s="3" t="s">
        <v>86</v>
      </c>
      <c r="B38" s="10"/>
      <c r="C38" s="4"/>
      <c r="D38" s="23" t="str">
        <f>IF(ISBLANK(C38),"",VLOOKUP(C38,LU_Roster!$A$18:$D$27,LangNum,FALSE))</f>
        <v/>
      </c>
      <c r="E38" s="4"/>
      <c r="F38" s="23" t="str">
        <f>IF(ISBLANK(E38),"",VLOOKUP(E38,LU_Roster!$A$34:$D$36,LangNum,FALSE))</f>
        <v/>
      </c>
      <c r="G38" s="4"/>
      <c r="H38" s="23" t="str">
        <f>IF(ISBLANK(G38),"",VLOOKUP(G38,LU_Roster!$A$43:$D$46,LangNum,FALSE))</f>
        <v/>
      </c>
      <c r="I38" s="10"/>
      <c r="J38" s="4"/>
      <c r="K38" s="23" t="str">
        <f>IF(ISBLANK(J38),"",VLOOKUP(J38,LU_Roster!$A$54:$D$58,LangNum,FALSE))</f>
        <v/>
      </c>
      <c r="L38" s="4"/>
      <c r="M38" s="23" t="str">
        <f>IF(ISBLANK(L38),"",VLOOKUP(L38,LU_Roster!$A$65:$D$66,LangNum,FALSE))</f>
        <v/>
      </c>
      <c r="N38" s="12" t="str">
        <f>IF($L38=1, COUNTIF($L$22:$L38, 1), "")</f>
        <v/>
      </c>
      <c r="O38" s="7" t="str">
        <f t="shared" si="1"/>
        <v/>
      </c>
      <c r="P38" s="7" t="str">
        <f t="shared" si="2"/>
        <v/>
      </c>
      <c r="Q38" s="7" t="str">
        <f t="shared" si="3"/>
        <v/>
      </c>
      <c r="R38" s="7" t="str">
        <f t="shared" si="4"/>
        <v/>
      </c>
      <c r="S38" s="22">
        <f t="shared" si="0"/>
        <v>43956</v>
      </c>
      <c r="T38" s="7" t="str">
        <f t="shared" si="5"/>
        <v/>
      </c>
      <c r="U38" s="7" t="str">
        <f t="shared" si="6"/>
        <v/>
      </c>
      <c r="V38" t="str">
        <f t="shared" si="7"/>
        <v/>
      </c>
    </row>
    <row r="39" spans="1:22" x14ac:dyDescent="0.3">
      <c r="A39" s="3" t="s">
        <v>87</v>
      </c>
      <c r="B39" s="10"/>
      <c r="C39" s="4"/>
      <c r="D39" s="23" t="str">
        <f>IF(ISBLANK(C39),"",VLOOKUP(C39,LU_Roster!$A$18:$D$27,LangNum,FALSE))</f>
        <v/>
      </c>
      <c r="E39" s="4"/>
      <c r="F39" s="23" t="str">
        <f>IF(ISBLANK(E39),"",VLOOKUP(E39,LU_Roster!$A$34:$D$36,LangNum,FALSE))</f>
        <v/>
      </c>
      <c r="G39" s="4"/>
      <c r="H39" s="23" t="str">
        <f>IF(ISBLANK(G39),"",VLOOKUP(G39,LU_Roster!$A$43:$D$46,LangNum,FALSE))</f>
        <v/>
      </c>
      <c r="I39" s="10"/>
      <c r="J39" s="4"/>
      <c r="K39" s="23" t="str">
        <f>IF(ISBLANK(J39),"",VLOOKUP(J39,LU_Roster!$A$54:$D$58,LangNum,FALSE))</f>
        <v/>
      </c>
      <c r="L39" s="4"/>
      <c r="M39" s="23" t="str">
        <f>IF(ISBLANK(L39),"",VLOOKUP(L39,LU_Roster!$A$65:$D$66,LangNum,FALSE))</f>
        <v/>
      </c>
      <c r="N39" s="12" t="str">
        <f>IF($L39=1, COUNTIF($L$22:$L39, 1), "")</f>
        <v/>
      </c>
      <c r="O39" s="7" t="str">
        <f t="shared" si="1"/>
        <v/>
      </c>
      <c r="P39" s="7" t="str">
        <f t="shared" si="2"/>
        <v/>
      </c>
      <c r="Q39" s="7" t="str">
        <f t="shared" si="3"/>
        <v/>
      </c>
      <c r="R39" s="7" t="str">
        <f t="shared" si="4"/>
        <v/>
      </c>
      <c r="S39" s="22">
        <f t="shared" si="0"/>
        <v>43956</v>
      </c>
      <c r="T39" s="7" t="str">
        <f t="shared" si="5"/>
        <v/>
      </c>
      <c r="U39" s="7" t="str">
        <f t="shared" si="6"/>
        <v/>
      </c>
      <c r="V39" t="str">
        <f t="shared" si="7"/>
        <v/>
      </c>
    </row>
    <row r="40" spans="1:22" x14ac:dyDescent="0.3">
      <c r="A40" s="3" t="s">
        <v>88</v>
      </c>
      <c r="B40" s="10"/>
      <c r="C40" s="4"/>
      <c r="D40" s="23" t="str">
        <f>IF(ISBLANK(C40),"",VLOOKUP(C40,LU_Roster!$A$18:$D$27,LangNum,FALSE))</f>
        <v/>
      </c>
      <c r="E40" s="4"/>
      <c r="F40" s="23" t="str">
        <f>IF(ISBLANK(E40),"",VLOOKUP(E40,LU_Roster!$A$34:$D$36,LangNum,FALSE))</f>
        <v/>
      </c>
      <c r="G40" s="4"/>
      <c r="H40" s="23" t="str">
        <f>IF(ISBLANK(G40),"",VLOOKUP(G40,LU_Roster!$A$43:$D$46,LangNum,FALSE))</f>
        <v/>
      </c>
      <c r="I40" s="10"/>
      <c r="J40" s="4"/>
      <c r="K40" s="23" t="str">
        <f>IF(ISBLANK(J40),"",VLOOKUP(J40,LU_Roster!$A$54:$D$58,LangNum,FALSE))</f>
        <v/>
      </c>
      <c r="L40" s="4"/>
      <c r="M40" s="23" t="str">
        <f>IF(ISBLANK(L40),"",VLOOKUP(L40,LU_Roster!$A$65:$D$66,LangNum,FALSE))</f>
        <v/>
      </c>
      <c r="N40" s="12" t="str">
        <f>IF($L40=1, COUNTIF($L$22:$L40, 1), "")</f>
        <v/>
      </c>
      <c r="O40" s="7" t="str">
        <f t="shared" si="1"/>
        <v/>
      </c>
      <c r="P40" s="7" t="str">
        <f t="shared" si="2"/>
        <v/>
      </c>
      <c r="Q40" s="7" t="str">
        <f t="shared" si="3"/>
        <v/>
      </c>
      <c r="R40" s="7" t="str">
        <f t="shared" si="4"/>
        <v/>
      </c>
      <c r="S40" s="22">
        <f t="shared" si="0"/>
        <v>43956</v>
      </c>
      <c r="T40" s="7" t="str">
        <f t="shared" si="5"/>
        <v/>
      </c>
      <c r="U40" s="7" t="str">
        <f t="shared" si="6"/>
        <v/>
      </c>
      <c r="V40" t="str">
        <f t="shared" si="7"/>
        <v/>
      </c>
    </row>
    <row r="41" spans="1:22" x14ac:dyDescent="0.3">
      <c r="A41" s="3" t="s">
        <v>89</v>
      </c>
      <c r="B41" s="10"/>
      <c r="C41" s="4"/>
      <c r="D41" s="23" t="str">
        <f>IF(ISBLANK(C41),"",VLOOKUP(C41,LU_Roster!$A$18:$D$27,LangNum,FALSE))</f>
        <v/>
      </c>
      <c r="E41" s="4"/>
      <c r="F41" s="23" t="str">
        <f>IF(ISBLANK(E41),"",VLOOKUP(E41,LU_Roster!$A$34:$D$36,LangNum,FALSE))</f>
        <v/>
      </c>
      <c r="G41" s="4"/>
      <c r="H41" s="23" t="str">
        <f>IF(ISBLANK(G41),"",VLOOKUP(G41,LU_Roster!$A$43:$D$46,LangNum,FALSE))</f>
        <v/>
      </c>
      <c r="I41" s="10"/>
      <c r="J41" s="4"/>
      <c r="K41" s="23" t="str">
        <f>IF(ISBLANK(J41),"",VLOOKUP(J41,LU_Roster!$A$54:$D$58,LangNum,FALSE))</f>
        <v/>
      </c>
      <c r="L41" s="4"/>
      <c r="M41" s="23" t="str">
        <f>IF(ISBLANK(L41),"",VLOOKUP(L41,LU_Roster!$A$65:$D$66,LangNum,FALSE))</f>
        <v/>
      </c>
      <c r="N41" s="12" t="str">
        <f>IF($L41=1, COUNTIF($L$22:$L41, 1), "")</f>
        <v/>
      </c>
      <c r="O41" s="7" t="str">
        <f t="shared" si="1"/>
        <v/>
      </c>
      <c r="P41" s="7" t="str">
        <f t="shared" si="2"/>
        <v/>
      </c>
      <c r="Q41" s="7" t="str">
        <f t="shared" si="3"/>
        <v/>
      </c>
      <c r="R41" s="7" t="str">
        <f t="shared" si="4"/>
        <v/>
      </c>
      <c r="S41" s="22">
        <f t="shared" si="0"/>
        <v>43956</v>
      </c>
      <c r="T41" s="7" t="str">
        <f t="shared" si="5"/>
        <v/>
      </c>
      <c r="U41" s="7" t="str">
        <f t="shared" si="6"/>
        <v/>
      </c>
      <c r="V41" t="str">
        <f t="shared" si="7"/>
        <v/>
      </c>
    </row>
    <row r="42" spans="1:22" x14ac:dyDescent="0.3">
      <c r="A42" s="3" t="s">
        <v>90</v>
      </c>
      <c r="B42" s="10"/>
      <c r="C42" s="4"/>
      <c r="D42" s="23" t="str">
        <f>IF(ISBLANK(C42),"",VLOOKUP(C42,LU_Roster!$A$18:$D$27,LangNum,FALSE))</f>
        <v/>
      </c>
      <c r="E42" s="4"/>
      <c r="F42" s="23" t="str">
        <f>IF(ISBLANK(E42),"",VLOOKUP(E42,LU_Roster!$A$34:$D$36,LangNum,FALSE))</f>
        <v/>
      </c>
      <c r="G42" s="4"/>
      <c r="H42" s="23" t="str">
        <f>IF(ISBLANK(G42),"",VLOOKUP(G42,LU_Roster!$A$43:$D$46,LangNum,FALSE))</f>
        <v/>
      </c>
      <c r="I42" s="10"/>
      <c r="J42" s="4"/>
      <c r="K42" s="23" t="str">
        <f>IF(ISBLANK(J42),"",VLOOKUP(J42,LU_Roster!$A$54:$D$58,LangNum,FALSE))</f>
        <v/>
      </c>
      <c r="L42" s="4"/>
      <c r="M42" s="23" t="str">
        <f>IF(ISBLANK(L42),"",VLOOKUP(L42,LU_Roster!$A$65:$D$66,LangNum,FALSE))</f>
        <v/>
      </c>
      <c r="N42" s="12" t="str">
        <f>IF($L42=1, COUNTIF($L$22:$L42, 1), "")</f>
        <v/>
      </c>
      <c r="O42" s="7" t="str">
        <f t="shared" si="1"/>
        <v/>
      </c>
      <c r="P42" s="7" t="str">
        <f t="shared" si="2"/>
        <v/>
      </c>
      <c r="Q42" s="7" t="str">
        <f t="shared" si="3"/>
        <v/>
      </c>
      <c r="R42" s="7" t="str">
        <f t="shared" si="4"/>
        <v/>
      </c>
      <c r="S42" s="22">
        <f t="shared" si="0"/>
        <v>43956</v>
      </c>
      <c r="T42" s="7" t="str">
        <f t="shared" si="5"/>
        <v/>
      </c>
      <c r="U42" s="7" t="str">
        <f t="shared" si="6"/>
        <v/>
      </c>
      <c r="V42" t="str">
        <f t="shared" si="7"/>
        <v/>
      </c>
    </row>
    <row r="43" spans="1:22" x14ac:dyDescent="0.3">
      <c r="A43" s="3" t="s">
        <v>91</v>
      </c>
      <c r="B43" s="10"/>
      <c r="C43" s="4"/>
      <c r="D43" s="23" t="str">
        <f>IF(ISBLANK(C43),"",VLOOKUP(C43,LU_Roster!$A$18:$D$27,LangNum,FALSE))</f>
        <v/>
      </c>
      <c r="E43" s="4"/>
      <c r="F43" s="23" t="str">
        <f>IF(ISBLANK(E43),"",VLOOKUP(E43,LU_Roster!$A$34:$D$36,LangNum,FALSE))</f>
        <v/>
      </c>
      <c r="G43" s="4"/>
      <c r="H43" s="23" t="str">
        <f>IF(ISBLANK(G43),"",VLOOKUP(G43,LU_Roster!$A$43:$D$46,LangNum,FALSE))</f>
        <v/>
      </c>
      <c r="I43" s="10"/>
      <c r="J43" s="4"/>
      <c r="K43" s="23" t="str">
        <f>IF(ISBLANK(J43),"",VLOOKUP(J43,LU_Roster!$A$54:$D$58,LangNum,FALSE))</f>
        <v/>
      </c>
      <c r="L43" s="4"/>
      <c r="M43" s="23" t="str">
        <f>IF(ISBLANK(L43),"",VLOOKUP(L43,LU_Roster!$A$65:$D$66,LangNum,FALSE))</f>
        <v/>
      </c>
      <c r="N43" s="12" t="str">
        <f>IF($L43=1, COUNTIF($L$22:$L43, 1), "")</f>
        <v/>
      </c>
      <c r="O43" s="7" t="str">
        <f t="shared" si="1"/>
        <v/>
      </c>
      <c r="P43" s="7" t="str">
        <f t="shared" si="2"/>
        <v/>
      </c>
      <c r="Q43" s="7" t="str">
        <f t="shared" si="3"/>
        <v/>
      </c>
      <c r="R43" s="7" t="str">
        <f t="shared" si="4"/>
        <v/>
      </c>
      <c r="S43" s="22">
        <f t="shared" si="0"/>
        <v>43956</v>
      </c>
      <c r="T43" s="7" t="str">
        <f t="shared" si="5"/>
        <v/>
      </c>
      <c r="U43" s="7" t="str">
        <f t="shared" si="6"/>
        <v/>
      </c>
      <c r="V43" t="str">
        <f t="shared" si="7"/>
        <v/>
      </c>
    </row>
    <row r="44" spans="1:22" x14ac:dyDescent="0.3">
      <c r="A44" s="3" t="s">
        <v>92</v>
      </c>
      <c r="B44" s="10"/>
      <c r="C44" s="4"/>
      <c r="D44" s="23" t="str">
        <f>IF(ISBLANK(C44),"",VLOOKUP(C44,LU_Roster!$A$18:$D$27,LangNum,FALSE))</f>
        <v/>
      </c>
      <c r="E44" s="4"/>
      <c r="F44" s="23" t="str">
        <f>IF(ISBLANK(E44),"",VLOOKUP(E44,LU_Roster!$A$34:$D$36,LangNum,FALSE))</f>
        <v/>
      </c>
      <c r="G44" s="4"/>
      <c r="H44" s="23" t="str">
        <f>IF(ISBLANK(G44),"",VLOOKUP(G44,LU_Roster!$A$43:$D$46,LangNum,FALSE))</f>
        <v/>
      </c>
      <c r="I44" s="10"/>
      <c r="J44" s="4"/>
      <c r="K44" s="23" t="str">
        <f>IF(ISBLANK(J44),"",VLOOKUP(J44,LU_Roster!$A$54:$D$58,LangNum,FALSE))</f>
        <v/>
      </c>
      <c r="L44" s="4"/>
      <c r="M44" s="23" t="str">
        <f>IF(ISBLANK(L44),"",VLOOKUP(L44,LU_Roster!$A$65:$D$66,LangNum,FALSE))</f>
        <v/>
      </c>
      <c r="N44" s="12" t="str">
        <f>IF($L44=1, COUNTIF($L$22:$L44, 1), "")</f>
        <v/>
      </c>
      <c r="O44" s="7" t="str">
        <f t="shared" si="1"/>
        <v/>
      </c>
      <c r="P44" s="7" t="str">
        <f t="shared" si="2"/>
        <v/>
      </c>
      <c r="Q44" s="7" t="str">
        <f t="shared" si="3"/>
        <v/>
      </c>
      <c r="R44" s="7" t="str">
        <f t="shared" si="4"/>
        <v/>
      </c>
      <c r="S44" s="22">
        <f t="shared" si="0"/>
        <v>43956</v>
      </c>
      <c r="T44" s="7" t="str">
        <f t="shared" si="5"/>
        <v/>
      </c>
      <c r="U44" s="7" t="str">
        <f t="shared" si="6"/>
        <v/>
      </c>
      <c r="V44" t="str">
        <f t="shared" si="7"/>
        <v/>
      </c>
    </row>
    <row r="45" spans="1:22" x14ac:dyDescent="0.3">
      <c r="A45" s="3" t="s">
        <v>93</v>
      </c>
      <c r="B45" s="10"/>
      <c r="C45" s="4"/>
      <c r="D45" s="23" t="str">
        <f>IF(ISBLANK(C45),"",VLOOKUP(C45,LU_Roster!$A$18:$D$27,LangNum,FALSE))</f>
        <v/>
      </c>
      <c r="E45" s="4"/>
      <c r="F45" s="23" t="str">
        <f>IF(ISBLANK(E45),"",VLOOKUP(E45,LU_Roster!$A$34:$D$36,LangNum,FALSE))</f>
        <v/>
      </c>
      <c r="G45" s="4"/>
      <c r="H45" s="23" t="str">
        <f>IF(ISBLANK(G45),"",VLOOKUP(G45,LU_Roster!$A$43:$D$46,LangNum,FALSE))</f>
        <v/>
      </c>
      <c r="I45" s="10"/>
      <c r="J45" s="4"/>
      <c r="K45" s="23" t="str">
        <f>IF(ISBLANK(J45),"",VLOOKUP(J45,LU_Roster!$A$54:$D$58,LangNum,FALSE))</f>
        <v/>
      </c>
      <c r="L45" s="4"/>
      <c r="M45" s="23" t="str">
        <f>IF(ISBLANK(L45),"",VLOOKUP(L45,LU_Roster!$A$65:$D$66,LangNum,FALSE))</f>
        <v/>
      </c>
      <c r="N45" s="12" t="str">
        <f>IF($L45=1, COUNTIF($L$22:$L45, 1), "")</f>
        <v/>
      </c>
      <c r="O45" s="7" t="str">
        <f t="shared" si="1"/>
        <v/>
      </c>
      <c r="P45" s="7" t="str">
        <f t="shared" si="2"/>
        <v/>
      </c>
      <c r="Q45" s="7" t="str">
        <f t="shared" si="3"/>
        <v/>
      </c>
      <c r="R45" s="7" t="str">
        <f t="shared" si="4"/>
        <v/>
      </c>
      <c r="S45" s="22">
        <f t="shared" si="0"/>
        <v>43956</v>
      </c>
      <c r="T45" s="7" t="str">
        <f t="shared" si="5"/>
        <v/>
      </c>
      <c r="U45" s="7" t="str">
        <f t="shared" si="6"/>
        <v/>
      </c>
      <c r="V45" t="str">
        <f t="shared" si="7"/>
        <v/>
      </c>
    </row>
    <row r="46" spans="1:22" x14ac:dyDescent="0.3">
      <c r="A46" s="3" t="s">
        <v>94</v>
      </c>
      <c r="B46" s="10"/>
      <c r="C46" s="4"/>
      <c r="D46" s="23" t="str">
        <f>IF(ISBLANK(C46),"",VLOOKUP(C46,LU_Roster!$A$18:$D$27,LangNum,FALSE))</f>
        <v/>
      </c>
      <c r="E46" s="4"/>
      <c r="F46" s="23" t="str">
        <f>IF(ISBLANK(E46),"",VLOOKUP(E46,LU_Roster!$A$34:$D$36,LangNum,FALSE))</f>
        <v/>
      </c>
      <c r="G46" s="4"/>
      <c r="H46" s="23" t="str">
        <f>IF(ISBLANK(G46),"",VLOOKUP(G46,LU_Roster!$A$43:$D$46,LangNum,FALSE))</f>
        <v/>
      </c>
      <c r="I46" s="10"/>
      <c r="J46" s="4"/>
      <c r="K46" s="23" t="str">
        <f>IF(ISBLANK(J46),"",VLOOKUP(J46,LU_Roster!$A$54:$D$58,LangNum,FALSE))</f>
        <v/>
      </c>
      <c r="L46" s="4"/>
      <c r="M46" s="23" t="str">
        <f>IF(ISBLANK(L46),"",VLOOKUP(L46,LU_Roster!$A$65:$D$66,LangNum,FALSE))</f>
        <v/>
      </c>
      <c r="N46" s="12" t="str">
        <f>IF($L46=1, COUNTIF($L$22:$L46, 1), "")</f>
        <v/>
      </c>
      <c r="O46" s="7" t="str">
        <f t="shared" si="1"/>
        <v/>
      </c>
      <c r="P46" s="7" t="str">
        <f t="shared" si="2"/>
        <v/>
      </c>
      <c r="Q46" s="7" t="str">
        <f t="shared" si="3"/>
        <v/>
      </c>
      <c r="R46" s="7" t="str">
        <f t="shared" si="4"/>
        <v/>
      </c>
      <c r="S46" s="22">
        <f t="shared" si="0"/>
        <v>43956</v>
      </c>
      <c r="T46" s="7" t="str">
        <f t="shared" si="5"/>
        <v/>
      </c>
      <c r="U46" s="7" t="str">
        <f t="shared" si="6"/>
        <v/>
      </c>
      <c r="V46" t="str">
        <f t="shared" si="7"/>
        <v/>
      </c>
    </row>
    <row r="47" spans="1:22" x14ac:dyDescent="0.3">
      <c r="A47" s="3" t="s">
        <v>95</v>
      </c>
      <c r="B47" s="10"/>
      <c r="C47" s="4"/>
      <c r="D47" s="23" t="str">
        <f>IF(ISBLANK(C47),"",VLOOKUP(C47,LU_Roster!$A$18:$D$27,LangNum,FALSE))</f>
        <v/>
      </c>
      <c r="E47" s="4"/>
      <c r="F47" s="23" t="str">
        <f>IF(ISBLANK(E47),"",VLOOKUP(E47,LU_Roster!$A$34:$D$36,LangNum,FALSE))</f>
        <v/>
      </c>
      <c r="G47" s="4"/>
      <c r="H47" s="23" t="str">
        <f>IF(ISBLANK(G47),"",VLOOKUP(G47,LU_Roster!$A$43:$D$46,LangNum,FALSE))</f>
        <v/>
      </c>
      <c r="I47" s="10"/>
      <c r="J47" s="4"/>
      <c r="K47" s="23" t="str">
        <f>IF(ISBLANK(J47),"",VLOOKUP(J47,LU_Roster!$A$54:$D$58,LangNum,FALSE))</f>
        <v/>
      </c>
      <c r="L47" s="4"/>
      <c r="M47" s="23" t="str">
        <f>IF(ISBLANK(L47),"",VLOOKUP(L47,LU_Roster!$A$65:$D$66,LangNum,FALSE))</f>
        <v/>
      </c>
      <c r="N47" s="12" t="str">
        <f>IF($L47=1, COUNTIF($L$22:$L47, 1), "")</f>
        <v/>
      </c>
      <c r="O47" s="7" t="str">
        <f t="shared" si="1"/>
        <v/>
      </c>
      <c r="P47" s="7" t="str">
        <f t="shared" si="2"/>
        <v/>
      </c>
      <c r="Q47" s="7" t="str">
        <f t="shared" si="3"/>
        <v/>
      </c>
      <c r="R47" s="7" t="str">
        <f t="shared" si="4"/>
        <v/>
      </c>
      <c r="S47" s="22">
        <f t="shared" si="0"/>
        <v>43956</v>
      </c>
      <c r="T47" s="7" t="str">
        <f t="shared" si="5"/>
        <v/>
      </c>
      <c r="U47" s="7" t="str">
        <f t="shared" si="6"/>
        <v/>
      </c>
      <c r="V47" t="str">
        <f t="shared" si="7"/>
        <v/>
      </c>
    </row>
    <row r="48" spans="1:22" x14ac:dyDescent="0.3">
      <c r="A48" s="3" t="s">
        <v>96</v>
      </c>
      <c r="B48" s="10"/>
      <c r="C48" s="4"/>
      <c r="D48" s="23" t="str">
        <f>IF(ISBLANK(C48),"",VLOOKUP(C48,LU_Roster!$A$18:$D$27,LangNum,FALSE))</f>
        <v/>
      </c>
      <c r="E48" s="4"/>
      <c r="F48" s="23" t="str">
        <f>IF(ISBLANK(E48),"",VLOOKUP(E48,LU_Roster!$A$34:$D$36,LangNum,FALSE))</f>
        <v/>
      </c>
      <c r="G48" s="4"/>
      <c r="H48" s="23" t="str">
        <f>IF(ISBLANK(G48),"",VLOOKUP(G48,LU_Roster!$A$43:$D$46,LangNum,FALSE))</f>
        <v/>
      </c>
      <c r="I48" s="10"/>
      <c r="J48" s="4"/>
      <c r="K48" s="23" t="str">
        <f>IF(ISBLANK(J48),"",VLOOKUP(J48,LU_Roster!$A$54:$D$58,LangNum,FALSE))</f>
        <v/>
      </c>
      <c r="L48" s="4"/>
      <c r="M48" s="23" t="str">
        <f>IF(ISBLANK(L48),"",VLOOKUP(L48,LU_Roster!$A$65:$D$66,LangNum,FALSE))</f>
        <v/>
      </c>
      <c r="N48" s="12" t="str">
        <f>IF($L48=1, COUNTIF($L$22:$L48, 1), "")</f>
        <v/>
      </c>
      <c r="O48" s="7" t="str">
        <f t="shared" si="1"/>
        <v/>
      </c>
      <c r="P48" s="7" t="str">
        <f t="shared" si="2"/>
        <v/>
      </c>
      <c r="Q48" s="7" t="str">
        <f t="shared" si="3"/>
        <v/>
      </c>
      <c r="R48" s="7" t="str">
        <f t="shared" si="4"/>
        <v/>
      </c>
      <c r="S48" s="22">
        <f t="shared" si="0"/>
        <v>43956</v>
      </c>
      <c r="T48" s="7" t="str">
        <f t="shared" si="5"/>
        <v/>
      </c>
      <c r="U48" s="7" t="str">
        <f t="shared" si="6"/>
        <v/>
      </c>
      <c r="V48" t="str">
        <f t="shared" si="7"/>
        <v/>
      </c>
    </row>
    <row r="49" spans="1:22" x14ac:dyDescent="0.3">
      <c r="A49" s="3" t="s">
        <v>97</v>
      </c>
      <c r="B49" s="10"/>
      <c r="C49" s="4"/>
      <c r="D49" s="23" t="str">
        <f>IF(ISBLANK(C49),"",VLOOKUP(C49,LU_Roster!$A$18:$D$27,LangNum,FALSE))</f>
        <v/>
      </c>
      <c r="E49" s="4"/>
      <c r="F49" s="23" t="str">
        <f>IF(ISBLANK(E49),"",VLOOKUP(E49,LU_Roster!$A$34:$D$36,LangNum,FALSE))</f>
        <v/>
      </c>
      <c r="G49" s="4"/>
      <c r="H49" s="23" t="str">
        <f>IF(ISBLANK(G49),"",VLOOKUP(G49,LU_Roster!$A$43:$D$46,LangNum,FALSE))</f>
        <v/>
      </c>
      <c r="I49" s="10"/>
      <c r="J49" s="4"/>
      <c r="K49" s="23" t="str">
        <f>IF(ISBLANK(J49),"",VLOOKUP(J49,LU_Roster!$A$54:$D$58,LangNum,FALSE))</f>
        <v/>
      </c>
      <c r="L49" s="4"/>
      <c r="M49" s="23" t="str">
        <f>IF(ISBLANK(L49),"",VLOOKUP(L49,LU_Roster!$A$65:$D$66,LangNum,FALSE))</f>
        <v/>
      </c>
      <c r="N49" s="12" t="str">
        <f>IF($L49=1, COUNTIF($L$22:$L49, 1), "")</f>
        <v/>
      </c>
      <c r="O49" s="7" t="str">
        <f t="shared" si="1"/>
        <v/>
      </c>
      <c r="P49" s="7" t="str">
        <f t="shared" si="2"/>
        <v/>
      </c>
      <c r="Q49" s="7" t="str">
        <f t="shared" si="3"/>
        <v/>
      </c>
      <c r="R49" s="7" t="str">
        <f t="shared" si="4"/>
        <v/>
      </c>
      <c r="S49" s="22">
        <f t="shared" si="0"/>
        <v>43956</v>
      </c>
      <c r="T49" s="7" t="str">
        <f t="shared" si="5"/>
        <v/>
      </c>
      <c r="U49" s="7" t="str">
        <f t="shared" si="6"/>
        <v/>
      </c>
      <c r="V49" t="str">
        <f t="shared" si="7"/>
        <v/>
      </c>
    </row>
    <row r="50" spans="1:22" x14ac:dyDescent="0.3">
      <c r="A50" s="3" t="s">
        <v>98</v>
      </c>
      <c r="B50" s="10"/>
      <c r="C50" s="4"/>
      <c r="D50" s="23" t="str">
        <f>IF(ISBLANK(C50),"",VLOOKUP(C50,LU_Roster!$A$18:$D$27,LangNum,FALSE))</f>
        <v/>
      </c>
      <c r="E50" s="4"/>
      <c r="F50" s="23" t="str">
        <f>IF(ISBLANK(E50),"",VLOOKUP(E50,LU_Roster!$A$34:$D$36,LangNum,FALSE))</f>
        <v/>
      </c>
      <c r="G50" s="4"/>
      <c r="H50" s="23" t="str">
        <f>IF(ISBLANK(G50),"",VLOOKUP(G50,LU_Roster!$A$43:$D$46,LangNum,FALSE))</f>
        <v/>
      </c>
      <c r="I50" s="10"/>
      <c r="J50" s="4"/>
      <c r="K50" s="23" t="str">
        <f>IF(ISBLANK(J50),"",VLOOKUP(J50,LU_Roster!$A$54:$D$58,LangNum,FALSE))</f>
        <v/>
      </c>
      <c r="L50" s="4"/>
      <c r="M50" s="23" t="str">
        <f>IF(ISBLANK(L50),"",VLOOKUP(L50,LU_Roster!$A$65:$D$66,LangNum,FALSE))</f>
        <v/>
      </c>
      <c r="N50" s="12" t="str">
        <f>IF($L50=1, COUNTIF($L$22:$L50, 1), "")</f>
        <v/>
      </c>
      <c r="O50" s="7" t="str">
        <f t="shared" si="1"/>
        <v/>
      </c>
      <c r="P50" s="7" t="str">
        <f t="shared" si="2"/>
        <v/>
      </c>
      <c r="Q50" s="7" t="str">
        <f t="shared" si="3"/>
        <v/>
      </c>
      <c r="R50" s="7" t="str">
        <f t="shared" si="4"/>
        <v/>
      </c>
      <c r="S50" s="22">
        <f t="shared" si="0"/>
        <v>43956</v>
      </c>
      <c r="T50" s="7" t="str">
        <f t="shared" si="5"/>
        <v/>
      </c>
      <c r="U50" s="7" t="str">
        <f t="shared" si="6"/>
        <v/>
      </c>
      <c r="V50" t="str">
        <f t="shared" si="7"/>
        <v/>
      </c>
    </row>
    <row r="51" spans="1:22" x14ac:dyDescent="0.3">
      <c r="A51" s="3" t="s">
        <v>99</v>
      </c>
      <c r="B51" s="10"/>
      <c r="C51" s="4"/>
      <c r="D51" s="23" t="str">
        <f>IF(ISBLANK(C51),"",VLOOKUP(C51,LU_Roster!$A$18:$D$27,LangNum,FALSE))</f>
        <v/>
      </c>
      <c r="E51" s="4"/>
      <c r="F51" s="23" t="str">
        <f>IF(ISBLANK(E51),"",VLOOKUP(E51,LU_Roster!$A$34:$D$36,LangNum,FALSE))</f>
        <v/>
      </c>
      <c r="G51" s="4"/>
      <c r="H51" s="23" t="str">
        <f>IF(ISBLANK(G51),"",VLOOKUP(G51,LU_Roster!$A$43:$D$46,LangNum,FALSE))</f>
        <v/>
      </c>
      <c r="I51" s="10"/>
      <c r="J51" s="4"/>
      <c r="K51" s="23" t="str">
        <f>IF(ISBLANK(J51),"",VLOOKUP(J51,LU_Roster!$A$54:$D$58,LangNum,FALSE))</f>
        <v/>
      </c>
      <c r="L51" s="4"/>
      <c r="M51" s="23" t="str">
        <f>IF(ISBLANK(L51),"",VLOOKUP(L51,LU_Roster!$A$65:$D$66,LangNum,FALSE))</f>
        <v/>
      </c>
      <c r="N51" s="12" t="str">
        <f>IF($L51=1, COUNTIF($L$22:$L51, 1), "")</f>
        <v/>
      </c>
      <c r="O51" s="7" t="str">
        <f t="shared" si="1"/>
        <v/>
      </c>
      <c r="P51" s="7" t="str">
        <f t="shared" si="2"/>
        <v/>
      </c>
      <c r="Q51" s="7" t="str">
        <f t="shared" si="3"/>
        <v/>
      </c>
      <c r="R51" s="7" t="str">
        <f t="shared" si="4"/>
        <v/>
      </c>
      <c r="S51" s="22">
        <f t="shared" si="0"/>
        <v>43956</v>
      </c>
      <c r="T51" s="7" t="str">
        <f t="shared" si="5"/>
        <v/>
      </c>
      <c r="U51" s="7" t="str">
        <f t="shared" si="6"/>
        <v/>
      </c>
      <c r="V51" t="str">
        <f t="shared" si="7"/>
        <v/>
      </c>
    </row>
    <row r="52" spans="1:22" x14ac:dyDescent="0.3">
      <c r="A52" s="3" t="s">
        <v>100</v>
      </c>
      <c r="B52" s="10"/>
      <c r="C52" s="4"/>
      <c r="D52" s="23" t="str">
        <f>IF(ISBLANK(C52),"",VLOOKUP(C52,LU_Roster!$A$18:$D$27,LangNum,FALSE))</f>
        <v/>
      </c>
      <c r="E52" s="4"/>
      <c r="F52" s="23" t="str">
        <f>IF(ISBLANK(E52),"",VLOOKUP(E52,LU_Roster!$A$34:$D$36,LangNum,FALSE))</f>
        <v/>
      </c>
      <c r="G52" s="4"/>
      <c r="H52" s="23" t="str">
        <f>IF(ISBLANK(G52),"",VLOOKUP(G52,LU_Roster!$A$43:$D$46,LangNum,FALSE))</f>
        <v/>
      </c>
      <c r="I52" s="10"/>
      <c r="J52" s="4"/>
      <c r="K52" s="23" t="str">
        <f>IF(ISBLANK(J52),"",VLOOKUP(J52,LU_Roster!$A$54:$D$58,LangNum,FALSE))</f>
        <v/>
      </c>
      <c r="L52" s="4"/>
      <c r="M52" s="23" t="str">
        <f>IF(ISBLANK(L52),"",VLOOKUP(L52,LU_Roster!$A$65:$D$66,LangNum,FALSE))</f>
        <v/>
      </c>
      <c r="N52" s="12" t="str">
        <f>IF($L52=1, COUNTIF($L$22:$L52, 1), "")</f>
        <v/>
      </c>
      <c r="O52" s="7" t="str">
        <f t="shared" si="1"/>
        <v/>
      </c>
      <c r="P52" s="7" t="str">
        <f t="shared" si="2"/>
        <v/>
      </c>
      <c r="Q52" s="7" t="str">
        <f t="shared" si="3"/>
        <v/>
      </c>
      <c r="R52" s="7" t="str">
        <f t="shared" si="4"/>
        <v/>
      </c>
      <c r="S52" s="22">
        <f t="shared" si="0"/>
        <v>43956</v>
      </c>
      <c r="T52" s="7" t="str">
        <f t="shared" si="5"/>
        <v/>
      </c>
      <c r="U52" s="7" t="str">
        <f t="shared" si="6"/>
        <v/>
      </c>
      <c r="V52" t="str">
        <f t="shared" si="7"/>
        <v/>
      </c>
    </row>
    <row r="53" spans="1:22" x14ac:dyDescent="0.3">
      <c r="A53" s="3" t="s">
        <v>101</v>
      </c>
      <c r="B53" s="10"/>
      <c r="C53" s="4"/>
      <c r="D53" s="23" t="str">
        <f>IF(ISBLANK(C53),"",VLOOKUP(C53,LU_Roster!$A$18:$D$27,LangNum,FALSE))</f>
        <v/>
      </c>
      <c r="E53" s="4"/>
      <c r="F53" s="23" t="str">
        <f>IF(ISBLANK(E53),"",VLOOKUP(E53,LU_Roster!$A$34:$D$36,LangNum,FALSE))</f>
        <v/>
      </c>
      <c r="G53" s="4"/>
      <c r="H53" s="23" t="str">
        <f>IF(ISBLANK(G53),"",VLOOKUP(G53,LU_Roster!$A$43:$D$46,LangNum,FALSE))</f>
        <v/>
      </c>
      <c r="I53" s="10"/>
      <c r="J53" s="4"/>
      <c r="K53" s="23" t="str">
        <f>IF(ISBLANK(J53),"",VLOOKUP(J53,LU_Roster!$A$54:$D$58,LangNum,FALSE))</f>
        <v/>
      </c>
      <c r="L53" s="4"/>
      <c r="M53" s="23" t="str">
        <f>IF(ISBLANK(L53),"",VLOOKUP(L53,LU_Roster!$A$65:$D$66,LangNum,FALSE))</f>
        <v/>
      </c>
      <c r="N53" s="12" t="str">
        <f>IF($L53=1, COUNTIF($L$22:$L53, 1), "")</f>
        <v/>
      </c>
      <c r="O53" s="7" t="str">
        <f t="shared" si="1"/>
        <v/>
      </c>
      <c r="P53" s="7" t="str">
        <f t="shared" si="2"/>
        <v/>
      </c>
      <c r="Q53" s="7" t="str">
        <f t="shared" si="3"/>
        <v/>
      </c>
      <c r="R53" s="7" t="str">
        <f t="shared" si="4"/>
        <v/>
      </c>
      <c r="S53" s="22">
        <f t="shared" si="0"/>
        <v>43956</v>
      </c>
      <c r="T53" s="7" t="str">
        <f t="shared" si="5"/>
        <v/>
      </c>
      <c r="U53" s="7" t="str">
        <f t="shared" si="6"/>
        <v/>
      </c>
      <c r="V53" t="str">
        <f t="shared" si="7"/>
        <v/>
      </c>
    </row>
    <row r="54" spans="1:22" x14ac:dyDescent="0.3">
      <c r="A54" s="3" t="s">
        <v>102</v>
      </c>
      <c r="B54" s="10"/>
      <c r="C54" s="4"/>
      <c r="D54" s="23" t="str">
        <f>IF(ISBLANK(C54),"",VLOOKUP(C54,LU_Roster!$A$18:$D$27,LangNum,FALSE))</f>
        <v/>
      </c>
      <c r="E54" s="4"/>
      <c r="F54" s="23" t="str">
        <f>IF(ISBLANK(E54),"",VLOOKUP(E54,LU_Roster!$A$34:$D$36,LangNum,FALSE))</f>
        <v/>
      </c>
      <c r="G54" s="4"/>
      <c r="H54" s="23" t="str">
        <f>IF(ISBLANK(G54),"",VLOOKUP(G54,LU_Roster!$A$43:$D$46,LangNum,FALSE))</f>
        <v/>
      </c>
      <c r="I54" s="10"/>
      <c r="J54" s="4"/>
      <c r="K54" s="23" t="str">
        <f>IF(ISBLANK(J54),"",VLOOKUP(J54,LU_Roster!$A$54:$D$58,LangNum,FALSE))</f>
        <v/>
      </c>
      <c r="L54" s="4"/>
      <c r="M54" s="23" t="str">
        <f>IF(ISBLANK(L54),"",VLOOKUP(L54,LU_Roster!$A$65:$D$66,LangNum,FALSE))</f>
        <v/>
      </c>
      <c r="N54" s="12" t="str">
        <f>IF($L54=1, COUNTIF($L$22:$L54, 1), "")</f>
        <v/>
      </c>
      <c r="O54" s="7" t="str">
        <f t="shared" si="1"/>
        <v/>
      </c>
      <c r="P54" s="7" t="str">
        <f t="shared" si="2"/>
        <v/>
      </c>
      <c r="Q54" s="7" t="str">
        <f t="shared" si="3"/>
        <v/>
      </c>
      <c r="R54" s="7" t="str">
        <f t="shared" si="4"/>
        <v/>
      </c>
      <c r="S54" s="22">
        <f t="shared" ref="S54:S85" si="8">CurrentDate-I54</f>
        <v>43956</v>
      </c>
      <c r="T54" s="7" t="str">
        <f t="shared" si="5"/>
        <v/>
      </c>
      <c r="U54" s="7" t="str">
        <f t="shared" si="6"/>
        <v/>
      </c>
      <c r="V54" t="str">
        <f t="shared" si="7"/>
        <v/>
      </c>
    </row>
    <row r="55" spans="1:22" x14ac:dyDescent="0.3">
      <c r="A55" s="3" t="s">
        <v>103</v>
      </c>
      <c r="B55" s="10"/>
      <c r="C55" s="4"/>
      <c r="D55" s="23" t="str">
        <f>IF(ISBLANK(C55),"",VLOOKUP(C55,LU_Roster!$A$18:$D$27,LangNum,FALSE))</f>
        <v/>
      </c>
      <c r="E55" s="4"/>
      <c r="F55" s="23" t="str">
        <f>IF(ISBLANK(E55),"",VLOOKUP(E55,LU_Roster!$A$34:$D$36,LangNum,FALSE))</f>
        <v/>
      </c>
      <c r="G55" s="4"/>
      <c r="H55" s="23" t="str">
        <f>IF(ISBLANK(G55),"",VLOOKUP(G55,LU_Roster!$A$43:$D$46,LangNum,FALSE))</f>
        <v/>
      </c>
      <c r="I55" s="10"/>
      <c r="J55" s="4"/>
      <c r="K55" s="23" t="str">
        <f>IF(ISBLANK(J55),"",VLOOKUP(J55,LU_Roster!$A$54:$D$58,LangNum,FALSE))</f>
        <v/>
      </c>
      <c r="L55" s="4"/>
      <c r="M55" s="23" t="str">
        <f>IF(ISBLANK(L55),"",VLOOKUP(L55,LU_Roster!$A$65:$D$66,LangNum,FALSE))</f>
        <v/>
      </c>
      <c r="N55" s="12" t="str">
        <f>IF($L55=1, COUNTIF($L$22:$L55, 1), "")</f>
        <v/>
      </c>
      <c r="O55" s="7" t="str">
        <f t="shared" si="1"/>
        <v/>
      </c>
      <c r="P55" s="7" t="str">
        <f t="shared" si="2"/>
        <v/>
      </c>
      <c r="Q55" s="7" t="str">
        <f t="shared" si="3"/>
        <v/>
      </c>
      <c r="R55" s="7" t="str">
        <f t="shared" si="4"/>
        <v/>
      </c>
      <c r="S55" s="22">
        <f t="shared" si="8"/>
        <v>43956</v>
      </c>
      <c r="T55" s="7" t="str">
        <f t="shared" si="5"/>
        <v/>
      </c>
      <c r="U55" s="7" t="str">
        <f t="shared" si="6"/>
        <v/>
      </c>
      <c r="V55" t="str">
        <f t="shared" si="7"/>
        <v/>
      </c>
    </row>
    <row r="56" spans="1:22" x14ac:dyDescent="0.3">
      <c r="A56" s="3" t="s">
        <v>104</v>
      </c>
      <c r="B56" s="10"/>
      <c r="C56" s="4"/>
      <c r="D56" s="23" t="str">
        <f>IF(ISBLANK(C56),"",VLOOKUP(C56,LU_Roster!$A$18:$D$27,LangNum,FALSE))</f>
        <v/>
      </c>
      <c r="E56" s="4"/>
      <c r="F56" s="23" t="str">
        <f>IF(ISBLANK(E56),"",VLOOKUP(E56,LU_Roster!$A$34:$D$36,LangNum,FALSE))</f>
        <v/>
      </c>
      <c r="G56" s="4"/>
      <c r="H56" s="23" t="str">
        <f>IF(ISBLANK(G56),"",VLOOKUP(G56,LU_Roster!$A$43:$D$46,LangNum,FALSE))</f>
        <v/>
      </c>
      <c r="I56" s="10"/>
      <c r="J56" s="4"/>
      <c r="K56" s="23" t="str">
        <f>IF(ISBLANK(J56),"",VLOOKUP(J56,LU_Roster!$A$54:$D$58,LangNum,FALSE))</f>
        <v/>
      </c>
      <c r="L56" s="4"/>
      <c r="M56" s="23" t="str">
        <f>IF(ISBLANK(L56),"",VLOOKUP(L56,LU_Roster!$A$65:$D$66,LangNum,FALSE))</f>
        <v/>
      </c>
      <c r="N56" s="12" t="str">
        <f>IF($L56=1, COUNTIF($L$22:$L56, 1), "")</f>
        <v/>
      </c>
      <c r="O56" s="7" t="str">
        <f t="shared" si="1"/>
        <v/>
      </c>
      <c r="P56" s="7" t="str">
        <f t="shared" si="2"/>
        <v/>
      </c>
      <c r="Q56" s="7" t="str">
        <f t="shared" si="3"/>
        <v/>
      </c>
      <c r="R56" s="7" t="str">
        <f t="shared" si="4"/>
        <v/>
      </c>
      <c r="S56" s="22">
        <f t="shared" si="8"/>
        <v>43956</v>
      </c>
      <c r="T56" s="7" t="str">
        <f t="shared" si="5"/>
        <v/>
      </c>
      <c r="U56" s="7" t="str">
        <f t="shared" si="6"/>
        <v/>
      </c>
      <c r="V56" t="str">
        <f t="shared" si="7"/>
        <v/>
      </c>
    </row>
    <row r="57" spans="1:22" x14ac:dyDescent="0.3">
      <c r="A57" s="3" t="s">
        <v>105</v>
      </c>
      <c r="B57" s="10"/>
      <c r="C57" s="4"/>
      <c r="D57" s="23" t="str">
        <f>IF(ISBLANK(C57),"",VLOOKUP(C57,LU_Roster!$A$18:$D$27,LangNum,FALSE))</f>
        <v/>
      </c>
      <c r="E57" s="4"/>
      <c r="F57" s="23" t="str">
        <f>IF(ISBLANK(E57),"",VLOOKUP(E57,LU_Roster!$A$34:$D$36,LangNum,FALSE))</f>
        <v/>
      </c>
      <c r="G57" s="4"/>
      <c r="H57" s="23" t="str">
        <f>IF(ISBLANK(G57),"",VLOOKUP(G57,LU_Roster!$A$43:$D$46,LangNum,FALSE))</f>
        <v/>
      </c>
      <c r="I57" s="10"/>
      <c r="J57" s="4"/>
      <c r="K57" s="23" t="str">
        <f>IF(ISBLANK(J57),"",VLOOKUP(J57,LU_Roster!$A$54:$D$58,LangNum,FALSE))</f>
        <v/>
      </c>
      <c r="L57" s="4"/>
      <c r="M57" s="23" t="str">
        <f>IF(ISBLANK(L57),"",VLOOKUP(L57,LU_Roster!$A$65:$D$66,LangNum,FALSE))</f>
        <v/>
      </c>
      <c r="N57" s="12" t="str">
        <f>IF($L57=1, COUNTIF($L$22:$L57, 1), "")</f>
        <v/>
      </c>
      <c r="O57" s="7" t="str">
        <f t="shared" si="1"/>
        <v/>
      </c>
      <c r="P57" s="7" t="str">
        <f t="shared" si="2"/>
        <v/>
      </c>
      <c r="Q57" s="7" t="str">
        <f t="shared" si="3"/>
        <v/>
      </c>
      <c r="R57" s="7" t="str">
        <f t="shared" si="4"/>
        <v/>
      </c>
      <c r="S57" s="22">
        <f t="shared" si="8"/>
        <v>43956</v>
      </c>
      <c r="T57" s="7" t="str">
        <f t="shared" si="5"/>
        <v/>
      </c>
      <c r="U57" s="7" t="str">
        <f t="shared" si="6"/>
        <v/>
      </c>
      <c r="V57" t="str">
        <f t="shared" si="7"/>
        <v/>
      </c>
    </row>
    <row r="58" spans="1:22" x14ac:dyDescent="0.3">
      <c r="A58" s="3" t="s">
        <v>106</v>
      </c>
      <c r="B58" s="10"/>
      <c r="C58" s="4"/>
      <c r="D58" s="23" t="str">
        <f>IF(ISBLANK(C58),"",VLOOKUP(C58,LU_Roster!$A$18:$D$27,LangNum,FALSE))</f>
        <v/>
      </c>
      <c r="E58" s="4"/>
      <c r="F58" s="23" t="str">
        <f>IF(ISBLANK(E58),"",VLOOKUP(E58,LU_Roster!$A$34:$D$36,LangNum,FALSE))</f>
        <v/>
      </c>
      <c r="G58" s="4"/>
      <c r="H58" s="23" t="str">
        <f>IF(ISBLANK(G58),"",VLOOKUP(G58,LU_Roster!$A$43:$D$46,LangNum,FALSE))</f>
        <v/>
      </c>
      <c r="I58" s="10"/>
      <c r="J58" s="4"/>
      <c r="K58" s="23" t="str">
        <f>IF(ISBLANK(J58),"",VLOOKUP(J58,LU_Roster!$A$54:$D$58,LangNum,FALSE))</f>
        <v/>
      </c>
      <c r="L58" s="4"/>
      <c r="M58" s="23" t="str">
        <f>IF(ISBLANK(L58),"",VLOOKUP(L58,LU_Roster!$A$65:$D$66,LangNum,FALSE))</f>
        <v/>
      </c>
      <c r="N58" s="12" t="str">
        <f>IF($L58=1, COUNTIF($L$22:$L58, 1), "")</f>
        <v/>
      </c>
      <c r="O58" s="7" t="str">
        <f t="shared" si="1"/>
        <v/>
      </c>
      <c r="P58" s="7" t="str">
        <f t="shared" si="2"/>
        <v/>
      </c>
      <c r="Q58" s="7" t="str">
        <f t="shared" si="3"/>
        <v/>
      </c>
      <c r="R58" s="7" t="str">
        <f t="shared" si="4"/>
        <v/>
      </c>
      <c r="S58" s="22">
        <f t="shared" si="8"/>
        <v>43956</v>
      </c>
      <c r="T58" s="7" t="str">
        <f t="shared" si="5"/>
        <v/>
      </c>
      <c r="U58" s="7" t="str">
        <f t="shared" si="6"/>
        <v/>
      </c>
      <c r="V58" t="str">
        <f t="shared" si="7"/>
        <v/>
      </c>
    </row>
    <row r="59" spans="1:22" x14ac:dyDescent="0.3">
      <c r="A59" s="3" t="s">
        <v>107</v>
      </c>
      <c r="B59" s="10"/>
      <c r="C59" s="4"/>
      <c r="D59" s="23" t="str">
        <f>IF(ISBLANK(C59),"",VLOOKUP(C59,LU_Roster!$A$18:$D$27,LangNum,FALSE))</f>
        <v/>
      </c>
      <c r="E59" s="4"/>
      <c r="F59" s="23" t="str">
        <f>IF(ISBLANK(E59),"",VLOOKUP(E59,LU_Roster!$A$34:$D$36,LangNum,FALSE))</f>
        <v/>
      </c>
      <c r="G59" s="4"/>
      <c r="H59" s="23" t="str">
        <f>IF(ISBLANK(G59),"",VLOOKUP(G59,LU_Roster!$A$43:$D$46,LangNum,FALSE))</f>
        <v/>
      </c>
      <c r="I59" s="10"/>
      <c r="J59" s="4"/>
      <c r="K59" s="23" t="str">
        <f>IF(ISBLANK(J59),"",VLOOKUP(J59,LU_Roster!$A$54:$D$58,LangNum,FALSE))</f>
        <v/>
      </c>
      <c r="L59" s="4"/>
      <c r="M59" s="23" t="str">
        <f>IF(ISBLANK(L59),"",VLOOKUP(L59,LU_Roster!$A$65:$D$66,LangNum,FALSE))</f>
        <v/>
      </c>
      <c r="N59" s="12" t="str">
        <f>IF($L59=1, COUNTIF($L$22:$L59, 1), "")</f>
        <v/>
      </c>
      <c r="O59" s="7" t="str">
        <f t="shared" si="1"/>
        <v/>
      </c>
      <c r="P59" s="7" t="str">
        <f t="shared" si="2"/>
        <v/>
      </c>
      <c r="Q59" s="7" t="str">
        <f t="shared" si="3"/>
        <v/>
      </c>
      <c r="R59" s="7" t="str">
        <f t="shared" si="4"/>
        <v/>
      </c>
      <c r="S59" s="22">
        <f t="shared" si="8"/>
        <v>43956</v>
      </c>
      <c r="T59" s="7" t="str">
        <f t="shared" si="5"/>
        <v/>
      </c>
      <c r="U59" s="7" t="str">
        <f t="shared" si="6"/>
        <v/>
      </c>
      <c r="V59" t="str">
        <f t="shared" si="7"/>
        <v/>
      </c>
    </row>
    <row r="60" spans="1:22" x14ac:dyDescent="0.3">
      <c r="A60" s="3" t="s">
        <v>108</v>
      </c>
      <c r="B60" s="10"/>
      <c r="C60" s="4"/>
      <c r="D60" s="23" t="str">
        <f>IF(ISBLANK(C60),"",VLOOKUP(C60,LU_Roster!$A$18:$D$27,LangNum,FALSE))</f>
        <v/>
      </c>
      <c r="E60" s="4"/>
      <c r="F60" s="23" t="str">
        <f>IF(ISBLANK(E60),"",VLOOKUP(E60,LU_Roster!$A$34:$D$36,LangNum,FALSE))</f>
        <v/>
      </c>
      <c r="G60" s="4"/>
      <c r="H60" s="23" t="str">
        <f>IF(ISBLANK(G60),"",VLOOKUP(G60,LU_Roster!$A$43:$D$46,LangNum,FALSE))</f>
        <v/>
      </c>
      <c r="I60" s="10"/>
      <c r="J60" s="4"/>
      <c r="K60" s="23" t="str">
        <f>IF(ISBLANK(J60),"",VLOOKUP(J60,LU_Roster!$A$54:$D$58,LangNum,FALSE))</f>
        <v/>
      </c>
      <c r="L60" s="4"/>
      <c r="M60" s="23" t="str">
        <f>IF(ISBLANK(L60),"",VLOOKUP(L60,LU_Roster!$A$65:$D$66,LangNum,FALSE))</f>
        <v/>
      </c>
      <c r="N60" s="12" t="str">
        <f>IF($L60=1, COUNTIF($L$22:$L60, 1), "")</f>
        <v/>
      </c>
      <c r="O60" s="7" t="str">
        <f t="shared" si="1"/>
        <v/>
      </c>
      <c r="P60" s="7" t="str">
        <f t="shared" si="2"/>
        <v/>
      </c>
      <c r="Q60" s="7" t="str">
        <f t="shared" si="3"/>
        <v/>
      </c>
      <c r="R60" s="7" t="str">
        <f t="shared" si="4"/>
        <v/>
      </c>
      <c r="S60" s="22">
        <f t="shared" si="8"/>
        <v>43956</v>
      </c>
      <c r="T60" s="7" t="str">
        <f t="shared" si="5"/>
        <v/>
      </c>
      <c r="U60" s="7" t="str">
        <f t="shared" si="6"/>
        <v/>
      </c>
      <c r="V60" t="str">
        <f t="shared" si="7"/>
        <v/>
      </c>
    </row>
    <row r="61" spans="1:22" x14ac:dyDescent="0.3">
      <c r="A61" s="3" t="s">
        <v>109</v>
      </c>
      <c r="B61" s="10"/>
      <c r="C61" s="4"/>
      <c r="D61" s="23" t="str">
        <f>IF(ISBLANK(C61),"",VLOOKUP(C61,LU_Roster!$A$18:$D$27,LangNum,FALSE))</f>
        <v/>
      </c>
      <c r="E61" s="4"/>
      <c r="F61" s="23" t="str">
        <f>IF(ISBLANK(E61),"",VLOOKUP(E61,LU_Roster!$A$34:$D$36,LangNum,FALSE))</f>
        <v/>
      </c>
      <c r="G61" s="4"/>
      <c r="H61" s="23" t="str">
        <f>IF(ISBLANK(G61),"",VLOOKUP(G61,LU_Roster!$A$43:$D$46,LangNum,FALSE))</f>
        <v/>
      </c>
      <c r="I61" s="10"/>
      <c r="J61" s="4"/>
      <c r="K61" s="23" t="str">
        <f>IF(ISBLANK(J61),"",VLOOKUP(J61,LU_Roster!$A$54:$D$58,LangNum,FALSE))</f>
        <v/>
      </c>
      <c r="L61" s="4"/>
      <c r="M61" s="23" t="str">
        <f>IF(ISBLANK(L61),"",VLOOKUP(L61,LU_Roster!$A$65:$D$66,LangNum,FALSE))</f>
        <v/>
      </c>
      <c r="N61" s="12" t="str">
        <f>IF($L61=1, COUNTIF($L$22:$L61, 1), "")</f>
        <v/>
      </c>
      <c r="O61" s="7" t="str">
        <f t="shared" si="1"/>
        <v/>
      </c>
      <c r="P61" s="7" t="str">
        <f t="shared" si="2"/>
        <v/>
      </c>
      <c r="Q61" s="7" t="str">
        <f t="shared" si="3"/>
        <v/>
      </c>
      <c r="R61" s="7" t="str">
        <f t="shared" si="4"/>
        <v/>
      </c>
      <c r="S61" s="22">
        <f t="shared" si="8"/>
        <v>43956</v>
      </c>
      <c r="T61" s="7" t="str">
        <f t="shared" si="5"/>
        <v/>
      </c>
      <c r="U61" s="7" t="str">
        <f t="shared" si="6"/>
        <v/>
      </c>
      <c r="V61" t="str">
        <f t="shared" si="7"/>
        <v/>
      </c>
    </row>
    <row r="62" spans="1:22" x14ac:dyDescent="0.3">
      <c r="A62" s="3" t="s">
        <v>110</v>
      </c>
      <c r="B62" s="10"/>
      <c r="C62" s="4"/>
      <c r="D62" s="23" t="str">
        <f>IF(ISBLANK(C62),"",VLOOKUP(C62,LU_Roster!$A$18:$D$27,LangNum,FALSE))</f>
        <v/>
      </c>
      <c r="E62" s="4"/>
      <c r="F62" s="23" t="str">
        <f>IF(ISBLANK(E62),"",VLOOKUP(E62,LU_Roster!$A$34:$D$36,LangNum,FALSE))</f>
        <v/>
      </c>
      <c r="G62" s="4"/>
      <c r="H62" s="23" t="str">
        <f>IF(ISBLANK(G62),"",VLOOKUP(G62,LU_Roster!$A$43:$D$46,LangNum,FALSE))</f>
        <v/>
      </c>
      <c r="I62" s="10"/>
      <c r="J62" s="4"/>
      <c r="K62" s="23" t="str">
        <f>IF(ISBLANK(J62),"",VLOOKUP(J62,LU_Roster!$A$54:$D$58,LangNum,FALSE))</f>
        <v/>
      </c>
      <c r="L62" s="4"/>
      <c r="M62" s="23" t="str">
        <f>IF(ISBLANK(L62),"",VLOOKUP(L62,LU_Roster!$A$65:$D$66,LangNum,FALSE))</f>
        <v/>
      </c>
      <c r="N62" s="12" t="str">
        <f>IF($L62=1, COUNTIF($L$22:$L62, 1), "")</f>
        <v/>
      </c>
      <c r="O62" s="7" t="str">
        <f t="shared" si="1"/>
        <v/>
      </c>
      <c r="P62" s="7" t="str">
        <f t="shared" si="2"/>
        <v/>
      </c>
      <c r="Q62" s="7" t="str">
        <f t="shared" si="3"/>
        <v/>
      </c>
      <c r="R62" s="7" t="str">
        <f t="shared" si="4"/>
        <v/>
      </c>
      <c r="S62" s="22">
        <f t="shared" si="8"/>
        <v>43956</v>
      </c>
      <c r="T62" s="7" t="str">
        <f t="shared" si="5"/>
        <v/>
      </c>
      <c r="U62" s="7" t="str">
        <f t="shared" si="6"/>
        <v/>
      </c>
      <c r="V62" t="str">
        <f t="shared" si="7"/>
        <v/>
      </c>
    </row>
    <row r="63" spans="1:22" x14ac:dyDescent="0.3">
      <c r="A63" s="3" t="s">
        <v>111</v>
      </c>
      <c r="B63" s="10"/>
      <c r="C63" s="4"/>
      <c r="D63" s="23" t="str">
        <f>IF(ISBLANK(C63),"",VLOOKUP(C63,LU_Roster!$A$18:$D$27,LangNum,FALSE))</f>
        <v/>
      </c>
      <c r="E63" s="4"/>
      <c r="F63" s="23" t="str">
        <f>IF(ISBLANK(E63),"",VLOOKUP(E63,LU_Roster!$A$34:$D$36,LangNum,FALSE))</f>
        <v/>
      </c>
      <c r="G63" s="4"/>
      <c r="H63" s="23" t="str">
        <f>IF(ISBLANK(G63),"",VLOOKUP(G63,LU_Roster!$A$43:$D$46,LangNum,FALSE))</f>
        <v/>
      </c>
      <c r="I63" s="10"/>
      <c r="J63" s="4"/>
      <c r="K63" s="23" t="str">
        <f>IF(ISBLANK(J63),"",VLOOKUP(J63,LU_Roster!$A$54:$D$58,LangNum,FALSE))</f>
        <v/>
      </c>
      <c r="L63" s="4"/>
      <c r="M63" s="23" t="str">
        <f>IF(ISBLANK(L63),"",VLOOKUP(L63,LU_Roster!$A$65:$D$66,LangNum,FALSE))</f>
        <v/>
      </c>
      <c r="N63" s="12" t="str">
        <f>IF($L63=1, COUNTIF($L$22:$L63, 1), "")</f>
        <v/>
      </c>
      <c r="O63" s="7" t="str">
        <f t="shared" si="1"/>
        <v/>
      </c>
      <c r="P63" s="7" t="str">
        <f t="shared" si="2"/>
        <v/>
      </c>
      <c r="Q63" s="7" t="str">
        <f t="shared" si="3"/>
        <v/>
      </c>
      <c r="R63" s="7" t="str">
        <f t="shared" si="4"/>
        <v/>
      </c>
      <c r="S63" s="22">
        <f t="shared" si="8"/>
        <v>43956</v>
      </c>
      <c r="T63" s="7" t="str">
        <f t="shared" si="5"/>
        <v/>
      </c>
      <c r="U63" s="7" t="str">
        <f t="shared" si="6"/>
        <v/>
      </c>
      <c r="V63" t="str">
        <f t="shared" si="7"/>
        <v/>
      </c>
    </row>
    <row r="64" spans="1:22" x14ac:dyDescent="0.3">
      <c r="A64" s="3" t="s">
        <v>112</v>
      </c>
      <c r="B64" s="10"/>
      <c r="C64" s="4"/>
      <c r="D64" s="23" t="str">
        <f>IF(ISBLANK(C64),"",VLOOKUP(C64,LU_Roster!$A$18:$D$27,LangNum,FALSE))</f>
        <v/>
      </c>
      <c r="E64" s="4"/>
      <c r="F64" s="23" t="str">
        <f>IF(ISBLANK(E64),"",VLOOKUP(E64,LU_Roster!$A$34:$D$36,LangNum,FALSE))</f>
        <v/>
      </c>
      <c r="G64" s="4"/>
      <c r="H64" s="23" t="str">
        <f>IF(ISBLANK(G64),"",VLOOKUP(G64,LU_Roster!$A$43:$D$46,LangNum,FALSE))</f>
        <v/>
      </c>
      <c r="I64" s="10"/>
      <c r="J64" s="4"/>
      <c r="K64" s="23" t="str">
        <f>IF(ISBLANK(J64),"",VLOOKUP(J64,LU_Roster!$A$54:$D$58,LangNum,FALSE))</f>
        <v/>
      </c>
      <c r="L64" s="4"/>
      <c r="M64" s="23" t="str">
        <f>IF(ISBLANK(L64),"",VLOOKUP(L64,LU_Roster!$A$65:$D$66,LangNum,FALSE))</f>
        <v/>
      </c>
      <c r="N64" s="12" t="str">
        <f>IF($L64=1, COUNTIF($L$22:$L64, 1), "")</f>
        <v/>
      </c>
      <c r="O64" s="7" t="str">
        <f t="shared" si="1"/>
        <v/>
      </c>
      <c r="P64" s="7" t="str">
        <f t="shared" si="2"/>
        <v/>
      </c>
      <c r="Q64" s="7" t="str">
        <f t="shared" si="3"/>
        <v/>
      </c>
      <c r="R64" s="7" t="str">
        <f t="shared" si="4"/>
        <v/>
      </c>
      <c r="S64" s="22">
        <f t="shared" si="8"/>
        <v>43956</v>
      </c>
      <c r="T64" s="7" t="str">
        <f t="shared" si="5"/>
        <v/>
      </c>
      <c r="U64" s="7" t="str">
        <f t="shared" si="6"/>
        <v/>
      </c>
      <c r="V64" t="str">
        <f t="shared" si="7"/>
        <v/>
      </c>
    </row>
    <row r="65" spans="1:22" x14ac:dyDescent="0.3">
      <c r="A65" s="3" t="s">
        <v>113</v>
      </c>
      <c r="B65" s="10"/>
      <c r="C65" s="4"/>
      <c r="D65" s="23" t="str">
        <f>IF(ISBLANK(C65),"",VLOOKUP(C65,LU_Roster!$A$18:$D$27,LangNum,FALSE))</f>
        <v/>
      </c>
      <c r="E65" s="4"/>
      <c r="F65" s="23" t="str">
        <f>IF(ISBLANK(E65),"",VLOOKUP(E65,LU_Roster!$A$34:$D$36,LangNum,FALSE))</f>
        <v/>
      </c>
      <c r="G65" s="4"/>
      <c r="H65" s="23" t="str">
        <f>IF(ISBLANK(G65),"",VLOOKUP(G65,LU_Roster!$A$43:$D$46,LangNum,FALSE))</f>
        <v/>
      </c>
      <c r="I65" s="10"/>
      <c r="J65" s="4"/>
      <c r="K65" s="23" t="str">
        <f>IF(ISBLANK(J65),"",VLOOKUP(J65,LU_Roster!$A$54:$D$58,LangNum,FALSE))</f>
        <v/>
      </c>
      <c r="L65" s="4"/>
      <c r="M65" s="23" t="str">
        <f>IF(ISBLANK(L65),"",VLOOKUP(L65,LU_Roster!$A$65:$D$66,LangNum,FALSE))</f>
        <v/>
      </c>
      <c r="N65" s="12" t="str">
        <f>IF($L65=1, COUNTIF($L$22:$L65, 1), "")</f>
        <v/>
      </c>
      <c r="O65" s="7" t="str">
        <f t="shared" si="1"/>
        <v/>
      </c>
      <c r="P65" s="7" t="str">
        <f t="shared" si="2"/>
        <v/>
      </c>
      <c r="Q65" s="7" t="str">
        <f t="shared" si="3"/>
        <v/>
      </c>
      <c r="R65" s="7" t="str">
        <f t="shared" si="4"/>
        <v/>
      </c>
      <c r="S65" s="22">
        <f t="shared" si="8"/>
        <v>43956</v>
      </c>
      <c r="T65" s="7" t="str">
        <f t="shared" si="5"/>
        <v/>
      </c>
      <c r="U65" s="7" t="str">
        <f t="shared" si="6"/>
        <v/>
      </c>
      <c r="V65" t="str">
        <f t="shared" si="7"/>
        <v/>
      </c>
    </row>
    <row r="66" spans="1:22" x14ac:dyDescent="0.3">
      <c r="A66" s="3" t="s">
        <v>114</v>
      </c>
      <c r="B66" s="10"/>
      <c r="C66" s="4"/>
      <c r="D66" s="23" t="str">
        <f>IF(ISBLANK(C66),"",VLOOKUP(C66,LU_Roster!$A$18:$D$27,LangNum,FALSE))</f>
        <v/>
      </c>
      <c r="E66" s="4"/>
      <c r="F66" s="23" t="str">
        <f>IF(ISBLANK(E66),"",VLOOKUP(E66,LU_Roster!$A$34:$D$36,LangNum,FALSE))</f>
        <v/>
      </c>
      <c r="G66" s="4"/>
      <c r="H66" s="23" t="str">
        <f>IF(ISBLANK(G66),"",VLOOKUP(G66,LU_Roster!$A$43:$D$46,LangNum,FALSE))</f>
        <v/>
      </c>
      <c r="I66" s="10"/>
      <c r="J66" s="4"/>
      <c r="K66" s="23" t="str">
        <f>IF(ISBLANK(J66),"",VLOOKUP(J66,LU_Roster!$A$54:$D$58,LangNum,FALSE))</f>
        <v/>
      </c>
      <c r="L66" s="4"/>
      <c r="M66" s="23" t="str">
        <f>IF(ISBLANK(L66),"",VLOOKUP(L66,LU_Roster!$A$65:$D$66,LangNum,FALSE))</f>
        <v/>
      </c>
      <c r="N66" s="12" t="str">
        <f>IF($L66=1, COUNTIF($L$22:$L66, 1), "")</f>
        <v/>
      </c>
      <c r="O66" s="7" t="str">
        <f t="shared" si="1"/>
        <v/>
      </c>
      <c r="P66" s="7" t="str">
        <f t="shared" si="2"/>
        <v/>
      </c>
      <c r="Q66" s="7" t="str">
        <f t="shared" si="3"/>
        <v/>
      </c>
      <c r="R66" s="7" t="str">
        <f t="shared" si="4"/>
        <v/>
      </c>
      <c r="S66" s="22">
        <f t="shared" si="8"/>
        <v>43956</v>
      </c>
      <c r="T66" s="7" t="str">
        <f t="shared" si="5"/>
        <v/>
      </c>
      <c r="U66" s="7" t="str">
        <f t="shared" si="6"/>
        <v/>
      </c>
      <c r="V66" t="str">
        <f t="shared" si="7"/>
        <v/>
      </c>
    </row>
    <row r="67" spans="1:22" x14ac:dyDescent="0.3">
      <c r="A67" s="3" t="s">
        <v>115</v>
      </c>
      <c r="B67" s="10"/>
      <c r="C67" s="4"/>
      <c r="D67" s="23" t="str">
        <f>IF(ISBLANK(C67),"",VLOOKUP(C67,LU_Roster!$A$18:$D$27,LangNum,FALSE))</f>
        <v/>
      </c>
      <c r="E67" s="4"/>
      <c r="F67" s="23" t="str">
        <f>IF(ISBLANK(E67),"",VLOOKUP(E67,LU_Roster!$A$34:$D$36,LangNum,FALSE))</f>
        <v/>
      </c>
      <c r="G67" s="4"/>
      <c r="H67" s="23" t="str">
        <f>IF(ISBLANK(G67),"",VLOOKUP(G67,LU_Roster!$A$43:$D$46,LangNum,FALSE))</f>
        <v/>
      </c>
      <c r="I67" s="10"/>
      <c r="J67" s="4"/>
      <c r="K67" s="23" t="str">
        <f>IF(ISBLANK(J67),"",VLOOKUP(J67,LU_Roster!$A$54:$D$58,LangNum,FALSE))</f>
        <v/>
      </c>
      <c r="L67" s="4"/>
      <c r="M67" s="23" t="str">
        <f>IF(ISBLANK(L67),"",VLOOKUP(L67,LU_Roster!$A$65:$D$66,LangNum,FALSE))</f>
        <v/>
      </c>
      <c r="N67" s="12" t="str">
        <f>IF($L67=1, COUNTIF($L$22:$L67, 1), "")</f>
        <v/>
      </c>
      <c r="O67" s="7" t="str">
        <f t="shared" si="1"/>
        <v/>
      </c>
      <c r="P67" s="7" t="str">
        <f t="shared" si="2"/>
        <v/>
      </c>
      <c r="Q67" s="7" t="str">
        <f t="shared" si="3"/>
        <v/>
      </c>
      <c r="R67" s="7" t="str">
        <f t="shared" si="4"/>
        <v/>
      </c>
      <c r="S67" s="22">
        <f t="shared" si="8"/>
        <v>43956</v>
      </c>
      <c r="T67" s="7" t="str">
        <f t="shared" si="5"/>
        <v/>
      </c>
      <c r="U67" s="7" t="str">
        <f t="shared" si="6"/>
        <v/>
      </c>
      <c r="V67" t="str">
        <f t="shared" si="7"/>
        <v/>
      </c>
    </row>
    <row r="68" spans="1:22" x14ac:dyDescent="0.3">
      <c r="A68" s="3" t="s">
        <v>116</v>
      </c>
      <c r="B68" s="10"/>
      <c r="C68" s="4"/>
      <c r="D68" s="23" t="str">
        <f>IF(ISBLANK(C68),"",VLOOKUP(C68,LU_Roster!$A$18:$D$27,LangNum,FALSE))</f>
        <v/>
      </c>
      <c r="E68" s="4"/>
      <c r="F68" s="23" t="str">
        <f>IF(ISBLANK(E68),"",VLOOKUP(E68,LU_Roster!$A$34:$D$36,LangNum,FALSE))</f>
        <v/>
      </c>
      <c r="G68" s="4"/>
      <c r="H68" s="23" t="str">
        <f>IF(ISBLANK(G68),"",VLOOKUP(G68,LU_Roster!$A$43:$D$46,LangNum,FALSE))</f>
        <v/>
      </c>
      <c r="I68" s="10"/>
      <c r="J68" s="4"/>
      <c r="K68" s="23" t="str">
        <f>IF(ISBLANK(J68),"",VLOOKUP(J68,LU_Roster!$A$54:$D$58,LangNum,FALSE))</f>
        <v/>
      </c>
      <c r="L68" s="4"/>
      <c r="M68" s="23" t="str">
        <f>IF(ISBLANK(L68),"",VLOOKUP(L68,LU_Roster!$A$65:$D$66,LangNum,FALSE))</f>
        <v/>
      </c>
      <c r="N68" s="12" t="str">
        <f>IF($L68=1, COUNTIF($L$22:$L68, 1), "")</f>
        <v/>
      </c>
      <c r="O68" s="7" t="str">
        <f t="shared" si="1"/>
        <v/>
      </c>
      <c r="P68" s="7" t="str">
        <f t="shared" si="2"/>
        <v/>
      </c>
      <c r="Q68" s="7" t="str">
        <f t="shared" si="3"/>
        <v/>
      </c>
      <c r="R68" s="7" t="str">
        <f t="shared" si="4"/>
        <v/>
      </c>
      <c r="S68" s="22">
        <f t="shared" si="8"/>
        <v>43956</v>
      </c>
      <c r="T68" s="7" t="str">
        <f t="shared" si="5"/>
        <v/>
      </c>
      <c r="U68" s="7" t="str">
        <f t="shared" si="6"/>
        <v/>
      </c>
      <c r="V68" t="str">
        <f t="shared" si="7"/>
        <v/>
      </c>
    </row>
    <row r="69" spans="1:22" x14ac:dyDescent="0.3">
      <c r="A69" s="3" t="s">
        <v>117</v>
      </c>
      <c r="B69" s="10"/>
      <c r="C69" s="4"/>
      <c r="D69" s="23" t="str">
        <f>IF(ISBLANK(C69),"",VLOOKUP(C69,LU_Roster!$A$18:$D$27,LangNum,FALSE))</f>
        <v/>
      </c>
      <c r="E69" s="4"/>
      <c r="F69" s="23" t="str">
        <f>IF(ISBLANK(E69),"",VLOOKUP(E69,LU_Roster!$A$34:$D$36,LangNum,FALSE))</f>
        <v/>
      </c>
      <c r="G69" s="4"/>
      <c r="H69" s="23" t="str">
        <f>IF(ISBLANK(G69),"",VLOOKUP(G69,LU_Roster!$A$43:$D$46,LangNum,FALSE))</f>
        <v/>
      </c>
      <c r="I69" s="10"/>
      <c r="J69" s="4"/>
      <c r="K69" s="23" t="str">
        <f>IF(ISBLANK(J69),"",VLOOKUP(J69,LU_Roster!$A$54:$D$58,LangNum,FALSE))</f>
        <v/>
      </c>
      <c r="L69" s="4"/>
      <c r="M69" s="23" t="str">
        <f>IF(ISBLANK(L69),"",VLOOKUP(L69,LU_Roster!$A$65:$D$66,LangNum,FALSE))</f>
        <v/>
      </c>
      <c r="N69" s="12" t="str">
        <f>IF($L69=1, COUNTIF($L$22:$L69, 1), "")</f>
        <v/>
      </c>
      <c r="O69" s="7" t="str">
        <f t="shared" si="1"/>
        <v/>
      </c>
      <c r="P69" s="7" t="str">
        <f t="shared" si="2"/>
        <v/>
      </c>
      <c r="Q69" s="7" t="str">
        <f t="shared" si="3"/>
        <v/>
      </c>
      <c r="R69" s="7" t="str">
        <f t="shared" si="4"/>
        <v/>
      </c>
      <c r="S69" s="22">
        <f t="shared" si="8"/>
        <v>43956</v>
      </c>
      <c r="T69" s="7" t="str">
        <f t="shared" si="5"/>
        <v/>
      </c>
      <c r="U69" s="7" t="str">
        <f t="shared" si="6"/>
        <v/>
      </c>
      <c r="V69" t="str">
        <f t="shared" si="7"/>
        <v/>
      </c>
    </row>
    <row r="70" spans="1:22" x14ac:dyDescent="0.3">
      <c r="A70" s="3" t="s">
        <v>118</v>
      </c>
      <c r="B70" s="10"/>
      <c r="C70" s="4"/>
      <c r="D70" s="23" t="str">
        <f>IF(ISBLANK(C70),"",VLOOKUP(C70,LU_Roster!$A$18:$D$27,LangNum,FALSE))</f>
        <v/>
      </c>
      <c r="E70" s="4"/>
      <c r="F70" s="23" t="str">
        <f>IF(ISBLANK(E70),"",VLOOKUP(E70,LU_Roster!$A$34:$D$36,LangNum,FALSE))</f>
        <v/>
      </c>
      <c r="G70" s="4"/>
      <c r="H70" s="23" t="str">
        <f>IF(ISBLANK(G70),"",VLOOKUP(G70,LU_Roster!$A$43:$D$46,LangNum,FALSE))</f>
        <v/>
      </c>
      <c r="I70" s="10"/>
      <c r="J70" s="4"/>
      <c r="K70" s="23" t="str">
        <f>IF(ISBLANK(J70),"",VLOOKUP(J70,LU_Roster!$A$54:$D$58,LangNum,FALSE))</f>
        <v/>
      </c>
      <c r="L70" s="4"/>
      <c r="M70" s="23" t="str">
        <f>IF(ISBLANK(L70),"",VLOOKUP(L70,LU_Roster!$A$65:$D$66,LangNum,FALSE))</f>
        <v/>
      </c>
      <c r="N70" s="12" t="str">
        <f>IF($L70=1, COUNTIF($L$22:$L70, 1), "")</f>
        <v/>
      </c>
      <c r="O70" s="7" t="str">
        <f t="shared" si="1"/>
        <v/>
      </c>
      <c r="P70" s="7" t="str">
        <f t="shared" si="2"/>
        <v/>
      </c>
      <c r="Q70" s="7" t="str">
        <f t="shared" si="3"/>
        <v/>
      </c>
      <c r="R70" s="7" t="str">
        <f t="shared" si="4"/>
        <v/>
      </c>
      <c r="S70" s="22">
        <f t="shared" si="8"/>
        <v>43956</v>
      </c>
      <c r="T70" s="7" t="str">
        <f t="shared" si="5"/>
        <v/>
      </c>
      <c r="U70" s="7" t="str">
        <f t="shared" si="6"/>
        <v/>
      </c>
      <c r="V70" t="str">
        <f t="shared" si="7"/>
        <v/>
      </c>
    </row>
    <row r="71" spans="1:22" x14ac:dyDescent="0.3">
      <c r="A71" s="3" t="s">
        <v>119</v>
      </c>
      <c r="B71" s="10"/>
      <c r="C71" s="4"/>
      <c r="D71" s="23" t="str">
        <f>IF(ISBLANK(C71),"",VLOOKUP(C71,LU_Roster!$A$18:$D$27,LangNum,FALSE))</f>
        <v/>
      </c>
      <c r="E71" s="4"/>
      <c r="F71" s="23" t="str">
        <f>IF(ISBLANK(E71),"",VLOOKUP(E71,LU_Roster!$A$34:$D$36,LangNum,FALSE))</f>
        <v/>
      </c>
      <c r="G71" s="4"/>
      <c r="H71" s="23" t="str">
        <f>IF(ISBLANK(G71),"",VLOOKUP(G71,LU_Roster!$A$43:$D$46,LangNum,FALSE))</f>
        <v/>
      </c>
      <c r="I71" s="10"/>
      <c r="J71" s="4"/>
      <c r="K71" s="23" t="str">
        <f>IF(ISBLANK(J71),"",VLOOKUP(J71,LU_Roster!$A$54:$D$58,LangNum,FALSE))</f>
        <v/>
      </c>
      <c r="L71" s="4"/>
      <c r="M71" s="23" t="str">
        <f>IF(ISBLANK(L71),"",VLOOKUP(L71,LU_Roster!$A$65:$D$66,LangNum,FALSE))</f>
        <v/>
      </c>
      <c r="N71" s="12" t="str">
        <f>IF($L71=1, COUNTIF($L$22:$L71, 1), "")</f>
        <v/>
      </c>
      <c r="O71" s="7" t="str">
        <f t="shared" si="1"/>
        <v/>
      </c>
      <c r="P71" s="7" t="str">
        <f t="shared" si="2"/>
        <v/>
      </c>
      <c r="Q71" s="7" t="str">
        <f t="shared" si="3"/>
        <v/>
      </c>
      <c r="R71" s="7" t="str">
        <f t="shared" si="4"/>
        <v/>
      </c>
      <c r="S71" s="22">
        <f t="shared" si="8"/>
        <v>43956</v>
      </c>
      <c r="T71" s="7" t="str">
        <f t="shared" si="5"/>
        <v/>
      </c>
      <c r="U71" s="7" t="str">
        <f t="shared" si="6"/>
        <v/>
      </c>
      <c r="V71" t="str">
        <f t="shared" si="7"/>
        <v/>
      </c>
    </row>
    <row r="72" spans="1:22" x14ac:dyDescent="0.3">
      <c r="A72" s="3" t="s">
        <v>120</v>
      </c>
      <c r="B72" s="10"/>
      <c r="C72" s="4"/>
      <c r="D72" s="23" t="str">
        <f>IF(ISBLANK(C72),"",VLOOKUP(C72,LU_Roster!$A$18:$D$27,LangNum,FALSE))</f>
        <v/>
      </c>
      <c r="E72" s="4"/>
      <c r="F72" s="23" t="str">
        <f>IF(ISBLANK(E72),"",VLOOKUP(E72,LU_Roster!$A$34:$D$36,LangNum,FALSE))</f>
        <v/>
      </c>
      <c r="G72" s="4"/>
      <c r="H72" s="23" t="str">
        <f>IF(ISBLANK(G72),"",VLOOKUP(G72,LU_Roster!$A$43:$D$46,LangNum,FALSE))</f>
        <v/>
      </c>
      <c r="I72" s="10"/>
      <c r="J72" s="4"/>
      <c r="K72" s="23" t="str">
        <f>IF(ISBLANK(J72),"",VLOOKUP(J72,LU_Roster!$A$54:$D$58,LangNum,FALSE))</f>
        <v/>
      </c>
      <c r="L72" s="4"/>
      <c r="M72" s="23" t="str">
        <f>IF(ISBLANK(L72),"",VLOOKUP(L72,LU_Roster!$A$65:$D$66,LangNum,FALSE))</f>
        <v/>
      </c>
      <c r="N72" s="12" t="str">
        <f>IF($L72=1, COUNTIF($L$22:$L72, 1), "")</f>
        <v/>
      </c>
      <c r="O72" s="7" t="str">
        <f t="shared" si="1"/>
        <v/>
      </c>
      <c r="P72" s="7" t="str">
        <f t="shared" si="2"/>
        <v/>
      </c>
      <c r="Q72" s="7" t="str">
        <f t="shared" si="3"/>
        <v/>
      </c>
      <c r="R72" s="7" t="str">
        <f t="shared" si="4"/>
        <v/>
      </c>
      <c r="S72" s="22">
        <f t="shared" si="8"/>
        <v>43956</v>
      </c>
      <c r="T72" s="7" t="str">
        <f t="shared" si="5"/>
        <v/>
      </c>
      <c r="U72" s="7" t="str">
        <f t="shared" si="6"/>
        <v/>
      </c>
      <c r="V72" t="str">
        <f t="shared" si="7"/>
        <v/>
      </c>
    </row>
    <row r="73" spans="1:22" x14ac:dyDescent="0.3">
      <c r="A73" s="3" t="s">
        <v>121</v>
      </c>
      <c r="B73" s="10"/>
      <c r="C73" s="4"/>
      <c r="D73" s="23" t="str">
        <f>IF(ISBLANK(C73),"",VLOOKUP(C73,LU_Roster!$A$18:$D$27,LangNum,FALSE))</f>
        <v/>
      </c>
      <c r="E73" s="4"/>
      <c r="F73" s="23" t="str">
        <f>IF(ISBLANK(E73),"",VLOOKUP(E73,LU_Roster!$A$34:$D$36,LangNum,FALSE))</f>
        <v/>
      </c>
      <c r="G73" s="4"/>
      <c r="H73" s="23" t="str">
        <f>IF(ISBLANK(G73),"",VLOOKUP(G73,LU_Roster!$A$43:$D$46,LangNum,FALSE))</f>
        <v/>
      </c>
      <c r="I73" s="10"/>
      <c r="J73" s="4"/>
      <c r="K73" s="23" t="str">
        <f>IF(ISBLANK(J73),"",VLOOKUP(J73,LU_Roster!$A$54:$D$58,LangNum,FALSE))</f>
        <v/>
      </c>
      <c r="L73" s="4"/>
      <c r="M73" s="23" t="str">
        <f>IF(ISBLANK(L73),"",VLOOKUP(L73,LU_Roster!$A$65:$D$66,LangNum,FALSE))</f>
        <v/>
      </c>
      <c r="N73" s="12" t="str">
        <f>IF($L73=1, COUNTIF($L$22:$L73, 1), "")</f>
        <v/>
      </c>
      <c r="O73" s="7" t="str">
        <f t="shared" si="1"/>
        <v/>
      </c>
      <c r="P73" s="7" t="str">
        <f t="shared" si="2"/>
        <v/>
      </c>
      <c r="Q73" s="7" t="str">
        <f t="shared" si="3"/>
        <v/>
      </c>
      <c r="R73" s="7" t="str">
        <f t="shared" si="4"/>
        <v/>
      </c>
      <c r="S73" s="22">
        <f t="shared" si="8"/>
        <v>43956</v>
      </c>
      <c r="T73" s="7" t="str">
        <f t="shared" si="5"/>
        <v/>
      </c>
      <c r="U73" s="7" t="str">
        <f t="shared" si="6"/>
        <v/>
      </c>
      <c r="V73" t="str">
        <f t="shared" si="7"/>
        <v/>
      </c>
    </row>
    <row r="74" spans="1:22" x14ac:dyDescent="0.3">
      <c r="A74" s="3" t="s">
        <v>122</v>
      </c>
      <c r="B74" s="10"/>
      <c r="C74" s="4"/>
      <c r="D74" s="23" t="str">
        <f>IF(ISBLANK(C74),"",VLOOKUP(C74,LU_Roster!$A$18:$D$27,LangNum,FALSE))</f>
        <v/>
      </c>
      <c r="E74" s="4"/>
      <c r="F74" s="23" t="str">
        <f>IF(ISBLANK(E74),"",VLOOKUP(E74,LU_Roster!$A$34:$D$36,LangNum,FALSE))</f>
        <v/>
      </c>
      <c r="G74" s="4"/>
      <c r="H74" s="23" t="str">
        <f>IF(ISBLANK(G74),"",VLOOKUP(G74,LU_Roster!$A$43:$D$46,LangNum,FALSE))</f>
        <v/>
      </c>
      <c r="I74" s="10"/>
      <c r="J74" s="4"/>
      <c r="K74" s="23" t="str">
        <f>IF(ISBLANK(J74),"",VLOOKUP(J74,LU_Roster!$A$54:$D$58,LangNum,FALSE))</f>
        <v/>
      </c>
      <c r="L74" s="4"/>
      <c r="M74" s="23" t="str">
        <f>IF(ISBLANK(L74),"",VLOOKUP(L74,LU_Roster!$A$65:$D$66,LangNum,FALSE))</f>
        <v/>
      </c>
      <c r="N74" s="12" t="str">
        <f>IF($L74=1, COUNTIF($L$22:$L74, 1), "")</f>
        <v/>
      </c>
      <c r="O74" s="7" t="str">
        <f t="shared" si="1"/>
        <v/>
      </c>
      <c r="P74" s="7" t="str">
        <f t="shared" si="2"/>
        <v/>
      </c>
      <c r="Q74" s="7" t="str">
        <f t="shared" si="3"/>
        <v/>
      </c>
      <c r="R74" s="7" t="str">
        <f t="shared" si="4"/>
        <v/>
      </c>
      <c r="S74" s="22">
        <f t="shared" si="8"/>
        <v>43956</v>
      </c>
      <c r="T74" s="7" t="str">
        <f t="shared" si="5"/>
        <v/>
      </c>
      <c r="U74" s="7" t="str">
        <f t="shared" si="6"/>
        <v/>
      </c>
      <c r="V74" t="str">
        <f t="shared" si="7"/>
        <v/>
      </c>
    </row>
    <row r="75" spans="1:22" x14ac:dyDescent="0.3">
      <c r="A75" s="3" t="s">
        <v>123</v>
      </c>
      <c r="B75" s="10"/>
      <c r="C75" s="4"/>
      <c r="D75" s="23" t="str">
        <f>IF(ISBLANK(C75),"",VLOOKUP(C75,LU_Roster!$A$18:$D$27,LangNum,FALSE))</f>
        <v/>
      </c>
      <c r="E75" s="4"/>
      <c r="F75" s="23" t="str">
        <f>IF(ISBLANK(E75),"",VLOOKUP(E75,LU_Roster!$A$34:$D$36,LangNum,FALSE))</f>
        <v/>
      </c>
      <c r="G75" s="4"/>
      <c r="H75" s="23" t="str">
        <f>IF(ISBLANK(G75),"",VLOOKUP(G75,LU_Roster!$A$43:$D$46,LangNum,FALSE))</f>
        <v/>
      </c>
      <c r="I75" s="10"/>
      <c r="J75" s="4"/>
      <c r="K75" s="23" t="str">
        <f>IF(ISBLANK(J75),"",VLOOKUP(J75,LU_Roster!$A$54:$D$58,LangNum,FALSE))</f>
        <v/>
      </c>
      <c r="L75" s="4"/>
      <c r="M75" s="23" t="str">
        <f>IF(ISBLANK(L75),"",VLOOKUP(L75,LU_Roster!$A$65:$D$66,LangNum,FALSE))</f>
        <v/>
      </c>
      <c r="N75" s="12" t="str">
        <f>IF($L75=1, COUNTIF($L$22:$L75, 1), "")</f>
        <v/>
      </c>
      <c r="O75" s="7" t="str">
        <f t="shared" si="1"/>
        <v/>
      </c>
      <c r="P75" s="7" t="str">
        <f t="shared" si="2"/>
        <v/>
      </c>
      <c r="Q75" s="7" t="str">
        <f t="shared" si="3"/>
        <v/>
      </c>
      <c r="R75" s="7" t="str">
        <f t="shared" si="4"/>
        <v/>
      </c>
      <c r="S75" s="22">
        <f t="shared" si="8"/>
        <v>43956</v>
      </c>
      <c r="T75" s="7" t="str">
        <f t="shared" si="5"/>
        <v/>
      </c>
      <c r="U75" s="7" t="str">
        <f t="shared" si="6"/>
        <v/>
      </c>
      <c r="V75" t="str">
        <f t="shared" si="7"/>
        <v/>
      </c>
    </row>
    <row r="76" spans="1:22" x14ac:dyDescent="0.3">
      <c r="A76" s="3" t="s">
        <v>124</v>
      </c>
      <c r="B76" s="10"/>
      <c r="C76" s="4"/>
      <c r="D76" s="23" t="str">
        <f>IF(ISBLANK(C76),"",VLOOKUP(C76,LU_Roster!$A$18:$D$27,LangNum,FALSE))</f>
        <v/>
      </c>
      <c r="E76" s="4"/>
      <c r="F76" s="23" t="str">
        <f>IF(ISBLANK(E76),"",VLOOKUP(E76,LU_Roster!$A$34:$D$36,LangNum,FALSE))</f>
        <v/>
      </c>
      <c r="G76" s="4"/>
      <c r="H76" s="23" t="str">
        <f>IF(ISBLANK(G76),"",VLOOKUP(G76,LU_Roster!$A$43:$D$46,LangNum,FALSE))</f>
        <v/>
      </c>
      <c r="I76" s="10"/>
      <c r="J76" s="4"/>
      <c r="K76" s="23" t="str">
        <f>IF(ISBLANK(J76),"",VLOOKUP(J76,LU_Roster!$A$54:$D$58,LangNum,FALSE))</f>
        <v/>
      </c>
      <c r="L76" s="4"/>
      <c r="M76" s="23" t="str">
        <f>IF(ISBLANK(L76),"",VLOOKUP(L76,LU_Roster!$A$65:$D$66,LangNum,FALSE))</f>
        <v/>
      </c>
      <c r="N76" s="12" t="str">
        <f>IF($L76=1, COUNTIF($L$22:$L76, 1), "")</f>
        <v/>
      </c>
      <c r="O76" s="7" t="str">
        <f t="shared" si="1"/>
        <v/>
      </c>
      <c r="P76" s="7" t="str">
        <f t="shared" si="2"/>
        <v/>
      </c>
      <c r="Q76" s="7" t="str">
        <f t="shared" si="3"/>
        <v/>
      </c>
      <c r="R76" s="7" t="str">
        <f t="shared" si="4"/>
        <v/>
      </c>
      <c r="S76" s="22">
        <f t="shared" si="8"/>
        <v>43956</v>
      </c>
      <c r="T76" s="7" t="str">
        <f t="shared" si="5"/>
        <v/>
      </c>
      <c r="U76" s="7" t="str">
        <f t="shared" si="6"/>
        <v/>
      </c>
      <c r="V76" t="str">
        <f t="shared" si="7"/>
        <v/>
      </c>
    </row>
    <row r="77" spans="1:22" x14ac:dyDescent="0.3">
      <c r="A77" s="3" t="s">
        <v>125</v>
      </c>
      <c r="B77" s="10"/>
      <c r="C77" s="4"/>
      <c r="D77" s="23" t="str">
        <f>IF(ISBLANK(C77),"",VLOOKUP(C77,LU_Roster!$A$18:$D$27,LangNum,FALSE))</f>
        <v/>
      </c>
      <c r="E77" s="4"/>
      <c r="F77" s="23" t="str">
        <f>IF(ISBLANK(E77),"",VLOOKUP(E77,LU_Roster!$A$34:$D$36,LangNum,FALSE))</f>
        <v/>
      </c>
      <c r="G77" s="4"/>
      <c r="H77" s="23" t="str">
        <f>IF(ISBLANK(G77),"",VLOOKUP(G77,LU_Roster!$A$43:$D$46,LangNum,FALSE))</f>
        <v/>
      </c>
      <c r="I77" s="10"/>
      <c r="J77" s="4"/>
      <c r="K77" s="23" t="str">
        <f>IF(ISBLANK(J77),"",VLOOKUP(J77,LU_Roster!$A$54:$D$58,LangNum,FALSE))</f>
        <v/>
      </c>
      <c r="L77" s="4"/>
      <c r="M77" s="23" t="str">
        <f>IF(ISBLANK(L77),"",VLOOKUP(L77,LU_Roster!$A$65:$D$66,LangNum,FALSE))</f>
        <v/>
      </c>
      <c r="N77" s="12" t="str">
        <f>IF($L77=1, COUNTIF($L$22:$L77, 1), "")</f>
        <v/>
      </c>
      <c r="O77" s="7" t="str">
        <f t="shared" si="1"/>
        <v/>
      </c>
      <c r="P77" s="7" t="str">
        <f t="shared" si="2"/>
        <v/>
      </c>
      <c r="Q77" s="7" t="str">
        <f t="shared" si="3"/>
        <v/>
      </c>
      <c r="R77" s="7" t="str">
        <f t="shared" si="4"/>
        <v/>
      </c>
      <c r="S77" s="22">
        <f t="shared" si="8"/>
        <v>43956</v>
      </c>
      <c r="T77" s="7" t="str">
        <f t="shared" si="5"/>
        <v/>
      </c>
      <c r="U77" s="7" t="str">
        <f t="shared" si="6"/>
        <v/>
      </c>
      <c r="V77" t="str">
        <f t="shared" si="7"/>
        <v/>
      </c>
    </row>
    <row r="78" spans="1:22" x14ac:dyDescent="0.3">
      <c r="A78" s="3" t="s">
        <v>126</v>
      </c>
      <c r="B78" s="10"/>
      <c r="C78" s="4"/>
      <c r="D78" s="23" t="str">
        <f>IF(ISBLANK(C78),"",VLOOKUP(C78,LU_Roster!$A$18:$D$27,LangNum,FALSE))</f>
        <v/>
      </c>
      <c r="E78" s="4"/>
      <c r="F78" s="23" t="str">
        <f>IF(ISBLANK(E78),"",VLOOKUP(E78,LU_Roster!$A$34:$D$36,LangNum,FALSE))</f>
        <v/>
      </c>
      <c r="G78" s="4"/>
      <c r="H78" s="23" t="str">
        <f>IF(ISBLANK(G78),"",VLOOKUP(G78,LU_Roster!$A$43:$D$46,LangNum,FALSE))</f>
        <v/>
      </c>
      <c r="I78" s="10"/>
      <c r="J78" s="4"/>
      <c r="K78" s="23" t="str">
        <f>IF(ISBLANK(J78),"",VLOOKUP(J78,LU_Roster!$A$54:$D$58,LangNum,FALSE))</f>
        <v/>
      </c>
      <c r="L78" s="4"/>
      <c r="M78" s="23" t="str">
        <f>IF(ISBLANK(L78),"",VLOOKUP(L78,LU_Roster!$A$65:$D$66,LangNum,FALSE))</f>
        <v/>
      </c>
      <c r="N78" s="12" t="str">
        <f>IF($L78=1, COUNTIF($L$22:$L78, 1), "")</f>
        <v/>
      </c>
      <c r="O78" s="7" t="str">
        <f t="shared" si="1"/>
        <v/>
      </c>
      <c r="P78" s="7" t="str">
        <f t="shared" si="2"/>
        <v/>
      </c>
      <c r="Q78" s="7" t="str">
        <f t="shared" si="3"/>
        <v/>
      </c>
      <c r="R78" s="7" t="str">
        <f t="shared" si="4"/>
        <v/>
      </c>
      <c r="S78" s="22">
        <f t="shared" si="8"/>
        <v>43956</v>
      </c>
      <c r="T78" s="7" t="str">
        <f t="shared" si="5"/>
        <v/>
      </c>
      <c r="U78" s="7" t="str">
        <f t="shared" si="6"/>
        <v/>
      </c>
      <c r="V78" t="str">
        <f t="shared" si="7"/>
        <v/>
      </c>
    </row>
    <row r="79" spans="1:22" x14ac:dyDescent="0.3">
      <c r="A79" s="3" t="s">
        <v>127</v>
      </c>
      <c r="B79" s="10"/>
      <c r="C79" s="4"/>
      <c r="D79" s="23" t="str">
        <f>IF(ISBLANK(C79),"",VLOOKUP(C79,LU_Roster!$A$18:$D$27,LangNum,FALSE))</f>
        <v/>
      </c>
      <c r="E79" s="4"/>
      <c r="F79" s="23" t="str">
        <f>IF(ISBLANK(E79),"",VLOOKUP(E79,LU_Roster!$A$34:$D$36,LangNum,FALSE))</f>
        <v/>
      </c>
      <c r="G79" s="4"/>
      <c r="H79" s="23" t="str">
        <f>IF(ISBLANK(G79),"",VLOOKUP(G79,LU_Roster!$A$43:$D$46,LangNum,FALSE))</f>
        <v/>
      </c>
      <c r="I79" s="10"/>
      <c r="J79" s="4"/>
      <c r="K79" s="23" t="str">
        <f>IF(ISBLANK(J79),"",VLOOKUP(J79,LU_Roster!$A$54:$D$58,LangNum,FALSE))</f>
        <v/>
      </c>
      <c r="L79" s="4"/>
      <c r="M79" s="23" t="str">
        <f>IF(ISBLANK(L79),"",VLOOKUP(L79,LU_Roster!$A$65:$D$66,LangNum,FALSE))</f>
        <v/>
      </c>
      <c r="N79" s="12" t="str">
        <f>IF($L79=1, COUNTIF($L$22:$L79, 1), "")</f>
        <v/>
      </c>
      <c r="O79" s="7" t="str">
        <f t="shared" si="1"/>
        <v/>
      </c>
      <c r="P79" s="7" t="str">
        <f t="shared" si="2"/>
        <v/>
      </c>
      <c r="Q79" s="7" t="str">
        <f t="shared" si="3"/>
        <v/>
      </c>
      <c r="R79" s="7" t="str">
        <f t="shared" si="4"/>
        <v/>
      </c>
      <c r="S79" s="22">
        <f t="shared" si="8"/>
        <v>43956</v>
      </c>
      <c r="T79" s="7" t="str">
        <f t="shared" si="5"/>
        <v/>
      </c>
      <c r="U79" s="7" t="str">
        <f t="shared" si="6"/>
        <v/>
      </c>
      <c r="V79" t="str">
        <f t="shared" si="7"/>
        <v/>
      </c>
    </row>
    <row r="80" spans="1:22" x14ac:dyDescent="0.3">
      <c r="A80" s="3" t="s">
        <v>128</v>
      </c>
      <c r="B80" s="10"/>
      <c r="C80" s="4"/>
      <c r="D80" s="23" t="str">
        <f>IF(ISBLANK(C80),"",VLOOKUP(C80,LU_Roster!$A$18:$D$27,LangNum,FALSE))</f>
        <v/>
      </c>
      <c r="E80" s="4"/>
      <c r="F80" s="23" t="str">
        <f>IF(ISBLANK(E80),"",VLOOKUP(E80,LU_Roster!$A$34:$D$36,LangNum,FALSE))</f>
        <v/>
      </c>
      <c r="G80" s="4"/>
      <c r="H80" s="23" t="str">
        <f>IF(ISBLANK(G80),"",VLOOKUP(G80,LU_Roster!$A$43:$D$46,LangNum,FALSE))</f>
        <v/>
      </c>
      <c r="I80" s="10"/>
      <c r="J80" s="4"/>
      <c r="K80" s="23" t="str">
        <f>IF(ISBLANK(J80),"",VLOOKUP(J80,LU_Roster!$A$54:$D$58,LangNum,FALSE))</f>
        <v/>
      </c>
      <c r="L80" s="4"/>
      <c r="M80" s="23" t="str">
        <f>IF(ISBLANK(L80),"",VLOOKUP(L80,LU_Roster!$A$65:$D$66,LangNum,FALSE))</f>
        <v/>
      </c>
      <c r="N80" s="12" t="str">
        <f>IF($L80=1, COUNTIF($L$22:$L80, 1), "")</f>
        <v/>
      </c>
      <c r="O80" s="7" t="str">
        <f t="shared" si="1"/>
        <v/>
      </c>
      <c r="P80" s="7" t="str">
        <f t="shared" si="2"/>
        <v/>
      </c>
      <c r="Q80" s="7" t="str">
        <f t="shared" si="3"/>
        <v/>
      </c>
      <c r="R80" s="7" t="str">
        <f t="shared" si="4"/>
        <v/>
      </c>
      <c r="S80" s="22">
        <f t="shared" si="8"/>
        <v>43956</v>
      </c>
      <c r="T80" s="7" t="str">
        <f t="shared" si="5"/>
        <v/>
      </c>
      <c r="U80" s="7" t="str">
        <f t="shared" si="6"/>
        <v/>
      </c>
      <c r="V80" t="str">
        <f t="shared" si="7"/>
        <v/>
      </c>
    </row>
    <row r="81" spans="1:22" x14ac:dyDescent="0.3">
      <c r="A81" s="3" t="s">
        <v>129</v>
      </c>
      <c r="B81" s="10"/>
      <c r="C81" s="4"/>
      <c r="D81" s="23" t="str">
        <f>IF(ISBLANK(C81),"",VLOOKUP(C81,LU_Roster!$A$18:$D$27,LangNum,FALSE))</f>
        <v/>
      </c>
      <c r="E81" s="4"/>
      <c r="F81" s="23" t="str">
        <f>IF(ISBLANK(E81),"",VLOOKUP(E81,LU_Roster!$A$34:$D$36,LangNum,FALSE))</f>
        <v/>
      </c>
      <c r="G81" s="4"/>
      <c r="H81" s="23" t="str">
        <f>IF(ISBLANK(G81),"",VLOOKUP(G81,LU_Roster!$A$43:$D$46,LangNum,FALSE))</f>
        <v/>
      </c>
      <c r="I81" s="10"/>
      <c r="J81" s="4"/>
      <c r="K81" s="23" t="str">
        <f>IF(ISBLANK(J81),"",VLOOKUP(J81,LU_Roster!$A$54:$D$58,LangNum,FALSE))</f>
        <v/>
      </c>
      <c r="L81" s="4"/>
      <c r="M81" s="23" t="str">
        <f>IF(ISBLANK(L81),"",VLOOKUP(L81,LU_Roster!$A$65:$D$66,LangNum,FALSE))</f>
        <v/>
      </c>
      <c r="N81" s="12" t="str">
        <f>IF($L81=1, COUNTIF($L$22:$L81, 1), "")</f>
        <v/>
      </c>
      <c r="O81" s="7" t="str">
        <f t="shared" si="1"/>
        <v/>
      </c>
      <c r="P81" s="7" t="str">
        <f t="shared" si="2"/>
        <v/>
      </c>
      <c r="Q81" s="7" t="str">
        <f t="shared" si="3"/>
        <v/>
      </c>
      <c r="R81" s="7" t="str">
        <f t="shared" si="4"/>
        <v/>
      </c>
      <c r="S81" s="22">
        <f t="shared" si="8"/>
        <v>43956</v>
      </c>
      <c r="T81" s="7" t="str">
        <f t="shared" si="5"/>
        <v/>
      </c>
      <c r="U81" s="7" t="str">
        <f t="shared" si="6"/>
        <v/>
      </c>
      <c r="V81" t="str">
        <f t="shared" si="7"/>
        <v/>
      </c>
    </row>
    <row r="82" spans="1:22" x14ac:dyDescent="0.3">
      <c r="A82" s="3" t="s">
        <v>130</v>
      </c>
      <c r="B82" s="10"/>
      <c r="C82" s="4"/>
      <c r="D82" s="23" t="str">
        <f>IF(ISBLANK(C82),"",VLOOKUP(C82,LU_Roster!$A$18:$D$27,LangNum,FALSE))</f>
        <v/>
      </c>
      <c r="E82" s="4"/>
      <c r="F82" s="23" t="str">
        <f>IF(ISBLANK(E82),"",VLOOKUP(E82,LU_Roster!$A$34:$D$36,LangNum,FALSE))</f>
        <v/>
      </c>
      <c r="G82" s="4"/>
      <c r="H82" s="23" t="str">
        <f>IF(ISBLANK(G82),"",VLOOKUP(G82,LU_Roster!$A$43:$D$46,LangNum,FALSE))</f>
        <v/>
      </c>
      <c r="I82" s="10"/>
      <c r="J82" s="4"/>
      <c r="K82" s="23" t="str">
        <f>IF(ISBLANK(J82),"",VLOOKUP(J82,LU_Roster!$A$54:$D$58,LangNum,FALSE))</f>
        <v/>
      </c>
      <c r="L82" s="4"/>
      <c r="M82" s="23" t="str">
        <f>IF(ISBLANK(L82),"",VLOOKUP(L82,LU_Roster!$A$65:$D$66,LangNum,FALSE))</f>
        <v/>
      </c>
      <c r="N82" s="12" t="str">
        <f>IF($L82=1, COUNTIF($L$22:$L82, 1), "")</f>
        <v/>
      </c>
      <c r="O82" s="7" t="str">
        <f t="shared" si="1"/>
        <v/>
      </c>
      <c r="P82" s="7" t="str">
        <f t="shared" si="2"/>
        <v/>
      </c>
      <c r="Q82" s="7" t="str">
        <f t="shared" si="3"/>
        <v/>
      </c>
      <c r="R82" s="7" t="str">
        <f t="shared" si="4"/>
        <v/>
      </c>
      <c r="S82" s="22">
        <f t="shared" si="8"/>
        <v>43956</v>
      </c>
      <c r="T82" s="7" t="str">
        <f t="shared" si="5"/>
        <v/>
      </c>
      <c r="U82" s="7" t="str">
        <f t="shared" si="6"/>
        <v/>
      </c>
      <c r="V82" t="str">
        <f t="shared" si="7"/>
        <v/>
      </c>
    </row>
    <row r="83" spans="1:22" x14ac:dyDescent="0.3">
      <c r="A83" s="3" t="s">
        <v>131</v>
      </c>
      <c r="B83" s="10"/>
      <c r="C83" s="4"/>
      <c r="D83" s="23" t="str">
        <f>IF(ISBLANK(C83),"",VLOOKUP(C83,LU_Roster!$A$18:$D$27,LangNum,FALSE))</f>
        <v/>
      </c>
      <c r="E83" s="4"/>
      <c r="F83" s="23" t="str">
        <f>IF(ISBLANK(E83),"",VLOOKUP(E83,LU_Roster!$A$34:$D$36,LangNum,FALSE))</f>
        <v/>
      </c>
      <c r="G83" s="4"/>
      <c r="H83" s="23" t="str">
        <f>IF(ISBLANK(G83),"",VLOOKUP(G83,LU_Roster!$A$43:$D$46,LangNum,FALSE))</f>
        <v/>
      </c>
      <c r="I83" s="10"/>
      <c r="J83" s="4"/>
      <c r="K83" s="23" t="str">
        <f>IF(ISBLANK(J83),"",VLOOKUP(J83,LU_Roster!$A$54:$D$58,LangNum,FALSE))</f>
        <v/>
      </c>
      <c r="L83" s="4"/>
      <c r="M83" s="23" t="str">
        <f>IF(ISBLANK(L83),"",VLOOKUP(L83,LU_Roster!$A$65:$D$66,LangNum,FALSE))</f>
        <v/>
      </c>
      <c r="N83" s="12" t="str">
        <f>IF($L83=1, COUNTIF($L$22:$L83, 1), "")</f>
        <v/>
      </c>
      <c r="O83" s="7" t="str">
        <f t="shared" si="1"/>
        <v/>
      </c>
      <c r="P83" s="7" t="str">
        <f t="shared" si="2"/>
        <v/>
      </c>
      <c r="Q83" s="7" t="str">
        <f t="shared" si="3"/>
        <v/>
      </c>
      <c r="R83" s="7" t="str">
        <f t="shared" si="4"/>
        <v/>
      </c>
      <c r="S83" s="22">
        <f t="shared" si="8"/>
        <v>43956</v>
      </c>
      <c r="T83" s="7" t="str">
        <f t="shared" si="5"/>
        <v/>
      </c>
      <c r="U83" s="7" t="str">
        <f t="shared" si="6"/>
        <v/>
      </c>
      <c r="V83" t="str">
        <f t="shared" si="7"/>
        <v/>
      </c>
    </row>
    <row r="84" spans="1:22" x14ac:dyDescent="0.3">
      <c r="A84" s="3" t="s">
        <v>132</v>
      </c>
      <c r="B84" s="10"/>
      <c r="C84" s="4"/>
      <c r="D84" s="23" t="str">
        <f>IF(ISBLANK(C84),"",VLOOKUP(C84,LU_Roster!$A$18:$D$27,LangNum,FALSE))</f>
        <v/>
      </c>
      <c r="E84" s="4"/>
      <c r="F84" s="23" t="str">
        <f>IF(ISBLANK(E84),"",VLOOKUP(E84,LU_Roster!$A$34:$D$36,LangNum,FALSE))</f>
        <v/>
      </c>
      <c r="G84" s="4"/>
      <c r="H84" s="23" t="str">
        <f>IF(ISBLANK(G84),"",VLOOKUP(G84,LU_Roster!$A$43:$D$46,LangNum,FALSE))</f>
        <v/>
      </c>
      <c r="I84" s="10"/>
      <c r="J84" s="4"/>
      <c r="K84" s="23" t="str">
        <f>IF(ISBLANK(J84),"",VLOOKUP(J84,LU_Roster!$A$54:$D$58,LangNum,FALSE))</f>
        <v/>
      </c>
      <c r="L84" s="4"/>
      <c r="M84" s="23" t="str">
        <f>IF(ISBLANK(L84),"",VLOOKUP(L84,LU_Roster!$A$65:$D$66,LangNum,FALSE))</f>
        <v/>
      </c>
      <c r="N84" s="12" t="str">
        <f>IF($L84=1, COUNTIF($L$22:$L84, 1), "")</f>
        <v/>
      </c>
      <c r="O84" s="7" t="str">
        <f t="shared" si="1"/>
        <v/>
      </c>
      <c r="P84" s="7" t="str">
        <f t="shared" si="2"/>
        <v/>
      </c>
      <c r="Q84" s="7" t="str">
        <f t="shared" si="3"/>
        <v/>
      </c>
      <c r="R84" s="7" t="str">
        <f t="shared" si="4"/>
        <v/>
      </c>
      <c r="S84" s="22">
        <f t="shared" si="8"/>
        <v>43956</v>
      </c>
      <c r="T84" s="7" t="str">
        <f t="shared" si="5"/>
        <v/>
      </c>
      <c r="U84" s="7" t="str">
        <f t="shared" si="6"/>
        <v/>
      </c>
      <c r="V84" t="str">
        <f t="shared" si="7"/>
        <v/>
      </c>
    </row>
    <row r="85" spans="1:22" x14ac:dyDescent="0.3">
      <c r="A85" s="3" t="s">
        <v>133</v>
      </c>
      <c r="B85" s="10"/>
      <c r="C85" s="4"/>
      <c r="D85" s="23" t="str">
        <f>IF(ISBLANK(C85),"",VLOOKUP(C85,LU_Roster!$A$18:$D$27,LangNum,FALSE))</f>
        <v/>
      </c>
      <c r="E85" s="4"/>
      <c r="F85" s="23" t="str">
        <f>IF(ISBLANK(E85),"",VLOOKUP(E85,LU_Roster!$A$34:$D$36,LangNum,FALSE))</f>
        <v/>
      </c>
      <c r="G85" s="4"/>
      <c r="H85" s="23" t="str">
        <f>IF(ISBLANK(G85),"",VLOOKUP(G85,LU_Roster!$A$43:$D$46,LangNum,FALSE))</f>
        <v/>
      </c>
      <c r="I85" s="10"/>
      <c r="J85" s="4"/>
      <c r="K85" s="23" t="str">
        <f>IF(ISBLANK(J85),"",VLOOKUP(J85,LU_Roster!$A$54:$D$58,LangNum,FALSE))</f>
        <v/>
      </c>
      <c r="L85" s="4"/>
      <c r="M85" s="23" t="str">
        <f>IF(ISBLANK(L85),"",VLOOKUP(L85,LU_Roster!$A$65:$D$66,LangNum,FALSE))</f>
        <v/>
      </c>
      <c r="N85" s="12" t="str">
        <f>IF($L85=1, COUNTIF($L$22:$L85, 1), "")</f>
        <v/>
      </c>
      <c r="O85" s="7" t="str">
        <f t="shared" si="1"/>
        <v/>
      </c>
      <c r="P85" s="7" t="str">
        <f t="shared" si="2"/>
        <v/>
      </c>
      <c r="Q85" s="7" t="str">
        <f t="shared" si="3"/>
        <v/>
      </c>
      <c r="R85" s="7" t="str">
        <f t="shared" si="4"/>
        <v/>
      </c>
      <c r="S85" s="22">
        <f t="shared" si="8"/>
        <v>43956</v>
      </c>
      <c r="T85" s="7" t="str">
        <f t="shared" si="5"/>
        <v/>
      </c>
      <c r="U85" s="7" t="str">
        <f t="shared" si="6"/>
        <v/>
      </c>
      <c r="V85" t="str">
        <f t="shared" si="7"/>
        <v/>
      </c>
    </row>
    <row r="86" spans="1:22" x14ac:dyDescent="0.3">
      <c r="A86" s="3" t="s">
        <v>134</v>
      </c>
      <c r="B86" s="10"/>
      <c r="C86" s="4"/>
      <c r="D86" s="23" t="str">
        <f>IF(ISBLANK(C86),"",VLOOKUP(C86,LU_Roster!$A$18:$D$27,LangNum,FALSE))</f>
        <v/>
      </c>
      <c r="E86" s="4"/>
      <c r="F86" s="23" t="str">
        <f>IF(ISBLANK(E86),"",VLOOKUP(E86,LU_Roster!$A$34:$D$36,LangNum,FALSE))</f>
        <v/>
      </c>
      <c r="G86" s="4"/>
      <c r="H86" s="23" t="str">
        <f>IF(ISBLANK(G86),"",VLOOKUP(G86,LU_Roster!$A$43:$D$46,LangNum,FALSE))</f>
        <v/>
      </c>
      <c r="I86" s="10"/>
      <c r="J86" s="4"/>
      <c r="K86" s="23" t="str">
        <f>IF(ISBLANK(J86),"",VLOOKUP(J86,LU_Roster!$A$54:$D$58,LangNum,FALSE))</f>
        <v/>
      </c>
      <c r="L86" s="4"/>
      <c r="M86" s="23" t="str">
        <f>IF(ISBLANK(L86),"",VLOOKUP(L86,LU_Roster!$A$65:$D$66,LangNum,FALSE))</f>
        <v/>
      </c>
      <c r="N86" s="12" t="str">
        <f>IF($L86=1, COUNTIF($L$22:$L86, 1), "")</f>
        <v/>
      </c>
      <c r="O86" s="7" t="str">
        <f t="shared" si="1"/>
        <v/>
      </c>
      <c r="P86" s="7" t="str">
        <f t="shared" si="2"/>
        <v/>
      </c>
      <c r="Q86" s="7" t="str">
        <f t="shared" si="3"/>
        <v/>
      </c>
      <c r="R86" s="7" t="str">
        <f t="shared" si="4"/>
        <v/>
      </c>
      <c r="S86" s="22">
        <f t="shared" ref="S86:S111" si="9">CurrentDate-I86</f>
        <v>43956</v>
      </c>
      <c r="T86" s="7" t="str">
        <f t="shared" si="5"/>
        <v/>
      </c>
      <c r="U86" s="7" t="str">
        <f t="shared" si="6"/>
        <v/>
      </c>
      <c r="V86" t="str">
        <f t="shared" si="7"/>
        <v/>
      </c>
    </row>
    <row r="87" spans="1:22" x14ac:dyDescent="0.3">
      <c r="A87" s="3" t="s">
        <v>135</v>
      </c>
      <c r="B87" s="10"/>
      <c r="C87" s="4"/>
      <c r="D87" s="23" t="str">
        <f>IF(ISBLANK(C87),"",VLOOKUP(C87,LU_Roster!$A$18:$D$27,LangNum,FALSE))</f>
        <v/>
      </c>
      <c r="E87" s="4"/>
      <c r="F87" s="23" t="str">
        <f>IF(ISBLANK(E87),"",VLOOKUP(E87,LU_Roster!$A$34:$D$36,LangNum,FALSE))</f>
        <v/>
      </c>
      <c r="G87" s="4"/>
      <c r="H87" s="23" t="str">
        <f>IF(ISBLANK(G87),"",VLOOKUP(G87,LU_Roster!$A$43:$D$46,LangNum,FALSE))</f>
        <v/>
      </c>
      <c r="I87" s="10"/>
      <c r="J87" s="4"/>
      <c r="K87" s="23" t="str">
        <f>IF(ISBLANK(J87),"",VLOOKUP(J87,LU_Roster!$A$54:$D$58,LangNum,FALSE))</f>
        <v/>
      </c>
      <c r="L87" s="4"/>
      <c r="M87" s="23" t="str">
        <f>IF(ISBLANK(L87),"",VLOOKUP(L87,LU_Roster!$A$65:$D$66,LangNum,FALSE))</f>
        <v/>
      </c>
      <c r="N87" s="12" t="str">
        <f>IF($L87=1, COUNTIF($L$22:$L87, 1), "")</f>
        <v/>
      </c>
      <c r="O87" s="7" t="str">
        <f t="shared" ref="O87:O111" si="10">IF(ISBLANK(B87),"",A87)</f>
        <v/>
      </c>
      <c r="P87" s="7" t="str">
        <f t="shared" ref="P87:P111" si="11">IF(ISBLANK(C87),"",C87)</f>
        <v/>
      </c>
      <c r="Q87" s="7" t="str">
        <f t="shared" ref="Q87:Q111" si="12">IF(ISBLANK(E87),"",E87)</f>
        <v/>
      </c>
      <c r="R87" s="7" t="str">
        <f t="shared" ref="R87:R111" si="13">IF(ISBLANK(G87),"",G87)</f>
        <v/>
      </c>
      <c r="S87" s="22">
        <f t="shared" si="9"/>
        <v>43956</v>
      </c>
      <c r="T87" s="7" t="str">
        <f t="shared" ref="T87:T111" si="14">IF(ISBLANK(J87),"",J87)</f>
        <v/>
      </c>
      <c r="U87" s="7" t="str">
        <f t="shared" ref="U87:U111" si="15">IF(ISBLANK(L87),"",L87)</f>
        <v/>
      </c>
      <c r="V87" t="str">
        <f t="shared" ref="V87:V111" si="16">IF(OR(ISBLANK(O87),O87=""),"",O87&amp;";"&amp;P87&amp;";"&amp;Q87&amp;";"&amp;R87&amp;";"&amp;S87&amp;";"&amp;T87&amp;";"&amp;U87&amp;";")</f>
        <v/>
      </c>
    </row>
    <row r="88" spans="1:22" x14ac:dyDescent="0.3">
      <c r="A88" s="3" t="s">
        <v>136</v>
      </c>
      <c r="B88" s="10"/>
      <c r="C88" s="4"/>
      <c r="D88" s="23" t="str">
        <f>IF(ISBLANK(C88),"",VLOOKUP(C88,LU_Roster!$A$18:$D$27,LangNum,FALSE))</f>
        <v/>
      </c>
      <c r="E88" s="4"/>
      <c r="F88" s="23" t="str">
        <f>IF(ISBLANK(E88),"",VLOOKUP(E88,LU_Roster!$A$34:$D$36,LangNum,FALSE))</f>
        <v/>
      </c>
      <c r="G88" s="4"/>
      <c r="H88" s="23" t="str">
        <f>IF(ISBLANK(G88),"",VLOOKUP(G88,LU_Roster!$A$43:$D$46,LangNum,FALSE))</f>
        <v/>
      </c>
      <c r="I88" s="10"/>
      <c r="J88" s="4"/>
      <c r="K88" s="23" t="str">
        <f>IF(ISBLANK(J88),"",VLOOKUP(J88,LU_Roster!$A$54:$D$58,LangNum,FALSE))</f>
        <v/>
      </c>
      <c r="L88" s="4"/>
      <c r="M88" s="23" t="str">
        <f>IF(ISBLANK(L88),"",VLOOKUP(L88,LU_Roster!$A$65:$D$66,LangNum,FALSE))</f>
        <v/>
      </c>
      <c r="N88" s="12" t="str">
        <f>IF($L88=1, COUNTIF($L$22:$L88, 1), "")</f>
        <v/>
      </c>
      <c r="O88" s="7" t="str">
        <f t="shared" si="10"/>
        <v/>
      </c>
      <c r="P88" s="7" t="str">
        <f t="shared" si="11"/>
        <v/>
      </c>
      <c r="Q88" s="7" t="str">
        <f t="shared" si="12"/>
        <v/>
      </c>
      <c r="R88" s="7" t="str">
        <f t="shared" si="13"/>
        <v/>
      </c>
      <c r="S88" s="22">
        <f t="shared" si="9"/>
        <v>43956</v>
      </c>
      <c r="T88" s="7" t="str">
        <f t="shared" si="14"/>
        <v/>
      </c>
      <c r="U88" s="7" t="str">
        <f t="shared" si="15"/>
        <v/>
      </c>
      <c r="V88" t="str">
        <f t="shared" si="16"/>
        <v/>
      </c>
    </row>
    <row r="89" spans="1:22" x14ac:dyDescent="0.3">
      <c r="A89" s="3" t="s">
        <v>137</v>
      </c>
      <c r="B89" s="10"/>
      <c r="C89" s="4"/>
      <c r="D89" s="23" t="str">
        <f>IF(ISBLANK(C89),"",VLOOKUP(C89,LU_Roster!$A$18:$D$27,LangNum,FALSE))</f>
        <v/>
      </c>
      <c r="E89" s="4"/>
      <c r="F89" s="23" t="str">
        <f>IF(ISBLANK(E89),"",VLOOKUP(E89,LU_Roster!$A$34:$D$36,LangNum,FALSE))</f>
        <v/>
      </c>
      <c r="G89" s="4"/>
      <c r="H89" s="23" t="str">
        <f>IF(ISBLANK(G89),"",VLOOKUP(G89,LU_Roster!$A$43:$D$46,LangNum,FALSE))</f>
        <v/>
      </c>
      <c r="I89" s="10"/>
      <c r="J89" s="4"/>
      <c r="K89" s="23" t="str">
        <f>IF(ISBLANK(J89),"",VLOOKUP(J89,LU_Roster!$A$54:$D$58,LangNum,FALSE))</f>
        <v/>
      </c>
      <c r="L89" s="4"/>
      <c r="M89" s="23" t="str">
        <f>IF(ISBLANK(L89),"",VLOOKUP(L89,LU_Roster!$A$65:$D$66,LangNum,FALSE))</f>
        <v/>
      </c>
      <c r="N89" s="12" t="str">
        <f>IF($L89=1, COUNTIF($L$22:$L89, 1), "")</f>
        <v/>
      </c>
      <c r="O89" s="7" t="str">
        <f t="shared" si="10"/>
        <v/>
      </c>
      <c r="P89" s="7" t="str">
        <f t="shared" si="11"/>
        <v/>
      </c>
      <c r="Q89" s="7" t="str">
        <f t="shared" si="12"/>
        <v/>
      </c>
      <c r="R89" s="7" t="str">
        <f t="shared" si="13"/>
        <v/>
      </c>
      <c r="S89" s="22">
        <f t="shared" si="9"/>
        <v>43956</v>
      </c>
      <c r="T89" s="7" t="str">
        <f t="shared" si="14"/>
        <v/>
      </c>
      <c r="U89" s="7" t="str">
        <f t="shared" si="15"/>
        <v/>
      </c>
      <c r="V89" t="str">
        <f t="shared" si="16"/>
        <v/>
      </c>
    </row>
    <row r="90" spans="1:22" x14ac:dyDescent="0.3">
      <c r="A90" s="3" t="s">
        <v>138</v>
      </c>
      <c r="B90" s="10"/>
      <c r="C90" s="4"/>
      <c r="D90" s="23" t="str">
        <f>IF(ISBLANK(C90),"",VLOOKUP(C90,LU_Roster!$A$18:$D$27,LangNum,FALSE))</f>
        <v/>
      </c>
      <c r="E90" s="4"/>
      <c r="F90" s="23" t="str">
        <f>IF(ISBLANK(E90),"",VLOOKUP(E90,LU_Roster!$A$34:$D$36,LangNum,FALSE))</f>
        <v/>
      </c>
      <c r="G90" s="4"/>
      <c r="H90" s="23" t="str">
        <f>IF(ISBLANK(G90),"",VLOOKUP(G90,LU_Roster!$A$43:$D$46,LangNum,FALSE))</f>
        <v/>
      </c>
      <c r="I90" s="10"/>
      <c r="J90" s="4"/>
      <c r="K90" s="23" t="str">
        <f>IF(ISBLANK(J90),"",VLOOKUP(J90,LU_Roster!$A$54:$D$58,LangNum,FALSE))</f>
        <v/>
      </c>
      <c r="L90" s="4"/>
      <c r="M90" s="23" t="str">
        <f>IF(ISBLANK(L90),"",VLOOKUP(L90,LU_Roster!$A$65:$D$66,LangNum,FALSE))</f>
        <v/>
      </c>
      <c r="N90" s="12" t="str">
        <f>IF($L90=1, COUNTIF($L$22:$L90, 1), "")</f>
        <v/>
      </c>
      <c r="O90" s="7" t="str">
        <f t="shared" si="10"/>
        <v/>
      </c>
      <c r="P90" s="7" t="str">
        <f t="shared" si="11"/>
        <v/>
      </c>
      <c r="Q90" s="7" t="str">
        <f t="shared" si="12"/>
        <v/>
      </c>
      <c r="R90" s="7" t="str">
        <f t="shared" si="13"/>
        <v/>
      </c>
      <c r="S90" s="22">
        <f t="shared" si="9"/>
        <v>43956</v>
      </c>
      <c r="T90" s="7" t="str">
        <f t="shared" si="14"/>
        <v/>
      </c>
      <c r="U90" s="7" t="str">
        <f t="shared" si="15"/>
        <v/>
      </c>
      <c r="V90" t="str">
        <f t="shared" si="16"/>
        <v/>
      </c>
    </row>
    <row r="91" spans="1:22" x14ac:dyDescent="0.3">
      <c r="A91" s="3" t="s">
        <v>139</v>
      </c>
      <c r="B91" s="10"/>
      <c r="C91" s="4"/>
      <c r="D91" s="23" t="str">
        <f>IF(ISBLANK(C91),"",VLOOKUP(C91,LU_Roster!$A$18:$D$27,LangNum,FALSE))</f>
        <v/>
      </c>
      <c r="E91" s="4"/>
      <c r="F91" s="23" t="str">
        <f>IF(ISBLANK(E91),"",VLOOKUP(E91,LU_Roster!$A$34:$D$36,LangNum,FALSE))</f>
        <v/>
      </c>
      <c r="G91" s="4"/>
      <c r="H91" s="23" t="str">
        <f>IF(ISBLANK(G91),"",VLOOKUP(G91,LU_Roster!$A$43:$D$46,LangNum,FALSE))</f>
        <v/>
      </c>
      <c r="I91" s="10"/>
      <c r="J91" s="4"/>
      <c r="K91" s="23" t="str">
        <f>IF(ISBLANK(J91),"",VLOOKUP(J91,LU_Roster!$A$54:$D$58,LangNum,FALSE))</f>
        <v/>
      </c>
      <c r="L91" s="4"/>
      <c r="M91" s="23" t="str">
        <f>IF(ISBLANK(L91),"",VLOOKUP(L91,LU_Roster!$A$65:$D$66,LangNum,FALSE))</f>
        <v/>
      </c>
      <c r="N91" s="12" t="str">
        <f>IF($L91=1, COUNTIF($L$22:$L91, 1), "")</f>
        <v/>
      </c>
      <c r="O91" s="7" t="str">
        <f t="shared" si="10"/>
        <v/>
      </c>
      <c r="P91" s="7" t="str">
        <f t="shared" si="11"/>
        <v/>
      </c>
      <c r="Q91" s="7" t="str">
        <f t="shared" si="12"/>
        <v/>
      </c>
      <c r="R91" s="7" t="str">
        <f t="shared" si="13"/>
        <v/>
      </c>
      <c r="S91" s="22">
        <f t="shared" si="9"/>
        <v>43956</v>
      </c>
      <c r="T91" s="7" t="str">
        <f t="shared" si="14"/>
        <v/>
      </c>
      <c r="U91" s="7" t="str">
        <f t="shared" si="15"/>
        <v/>
      </c>
      <c r="V91" t="str">
        <f t="shared" si="16"/>
        <v/>
      </c>
    </row>
    <row r="92" spans="1:22" x14ac:dyDescent="0.3">
      <c r="A92" s="3" t="s">
        <v>140</v>
      </c>
      <c r="B92" s="10"/>
      <c r="C92" s="4"/>
      <c r="D92" s="23" t="str">
        <f>IF(ISBLANK(C92),"",VLOOKUP(C92,LU_Roster!$A$18:$D$27,LangNum,FALSE))</f>
        <v/>
      </c>
      <c r="E92" s="4"/>
      <c r="F92" s="23" t="str">
        <f>IF(ISBLANK(E92),"",VLOOKUP(E92,LU_Roster!$A$34:$D$36,LangNum,FALSE))</f>
        <v/>
      </c>
      <c r="G92" s="4"/>
      <c r="H92" s="23" t="str">
        <f>IF(ISBLANK(G92),"",VLOOKUP(G92,LU_Roster!$A$43:$D$46,LangNum,FALSE))</f>
        <v/>
      </c>
      <c r="I92" s="10"/>
      <c r="J92" s="4"/>
      <c r="K92" s="23" t="str">
        <f>IF(ISBLANK(J92),"",VLOOKUP(J92,LU_Roster!$A$54:$D$58,LangNum,FALSE))</f>
        <v/>
      </c>
      <c r="L92" s="4"/>
      <c r="M92" s="23" t="str">
        <f>IF(ISBLANK(L92),"",VLOOKUP(L92,LU_Roster!$A$65:$D$66,LangNum,FALSE))</f>
        <v/>
      </c>
      <c r="N92" s="12" t="str">
        <f>IF($L92=1, COUNTIF($L$22:$L92, 1), "")</f>
        <v/>
      </c>
      <c r="O92" s="7" t="str">
        <f t="shared" si="10"/>
        <v/>
      </c>
      <c r="P92" s="7" t="str">
        <f t="shared" si="11"/>
        <v/>
      </c>
      <c r="Q92" s="7" t="str">
        <f t="shared" si="12"/>
        <v/>
      </c>
      <c r="R92" s="7" t="str">
        <f t="shared" si="13"/>
        <v/>
      </c>
      <c r="S92" s="22">
        <f t="shared" si="9"/>
        <v>43956</v>
      </c>
      <c r="T92" s="7" t="str">
        <f t="shared" si="14"/>
        <v/>
      </c>
      <c r="U92" s="7" t="str">
        <f t="shared" si="15"/>
        <v/>
      </c>
      <c r="V92" t="str">
        <f t="shared" si="16"/>
        <v/>
      </c>
    </row>
    <row r="93" spans="1:22" x14ac:dyDescent="0.3">
      <c r="A93" s="3" t="s">
        <v>141</v>
      </c>
      <c r="B93" s="10"/>
      <c r="C93" s="4"/>
      <c r="D93" s="23" t="str">
        <f>IF(ISBLANK(C93),"",VLOOKUP(C93,LU_Roster!$A$18:$D$27,LangNum,FALSE))</f>
        <v/>
      </c>
      <c r="E93" s="4"/>
      <c r="F93" s="23" t="str">
        <f>IF(ISBLANK(E93),"",VLOOKUP(E93,LU_Roster!$A$34:$D$36,LangNum,FALSE))</f>
        <v/>
      </c>
      <c r="G93" s="4"/>
      <c r="H93" s="23" t="str">
        <f>IF(ISBLANK(G93),"",VLOOKUP(G93,LU_Roster!$A$43:$D$46,LangNum,FALSE))</f>
        <v/>
      </c>
      <c r="I93" s="10"/>
      <c r="J93" s="4"/>
      <c r="K93" s="23" t="str">
        <f>IF(ISBLANK(J93),"",VLOOKUP(J93,LU_Roster!$A$54:$D$58,LangNum,FALSE))</f>
        <v/>
      </c>
      <c r="L93" s="4"/>
      <c r="M93" s="23" t="str">
        <f>IF(ISBLANK(L93),"",VLOOKUP(L93,LU_Roster!$A$65:$D$66,LangNum,FALSE))</f>
        <v/>
      </c>
      <c r="N93" s="12" t="str">
        <f>IF($L93=1, COUNTIF($L$22:$L93, 1), "")</f>
        <v/>
      </c>
      <c r="O93" s="7" t="str">
        <f t="shared" si="10"/>
        <v/>
      </c>
      <c r="P93" s="7" t="str">
        <f t="shared" si="11"/>
        <v/>
      </c>
      <c r="Q93" s="7" t="str">
        <f t="shared" si="12"/>
        <v/>
      </c>
      <c r="R93" s="7" t="str">
        <f t="shared" si="13"/>
        <v/>
      </c>
      <c r="S93" s="22">
        <f t="shared" si="9"/>
        <v>43956</v>
      </c>
      <c r="T93" s="7" t="str">
        <f t="shared" si="14"/>
        <v/>
      </c>
      <c r="U93" s="7" t="str">
        <f t="shared" si="15"/>
        <v/>
      </c>
      <c r="V93" t="str">
        <f t="shared" si="16"/>
        <v/>
      </c>
    </row>
    <row r="94" spans="1:22" x14ac:dyDescent="0.3">
      <c r="A94" s="3" t="s">
        <v>142</v>
      </c>
      <c r="B94" s="10"/>
      <c r="C94" s="4"/>
      <c r="D94" s="23" t="str">
        <f>IF(ISBLANK(C94),"",VLOOKUP(C94,LU_Roster!$A$18:$D$27,LangNum,FALSE))</f>
        <v/>
      </c>
      <c r="E94" s="4"/>
      <c r="F94" s="23" t="str">
        <f>IF(ISBLANK(E94),"",VLOOKUP(E94,LU_Roster!$A$34:$D$36,LangNum,FALSE))</f>
        <v/>
      </c>
      <c r="G94" s="4"/>
      <c r="H94" s="23" t="str">
        <f>IF(ISBLANK(G94),"",VLOOKUP(G94,LU_Roster!$A$43:$D$46,LangNum,FALSE))</f>
        <v/>
      </c>
      <c r="I94" s="10"/>
      <c r="J94" s="4"/>
      <c r="K94" s="23" t="str">
        <f>IF(ISBLANK(J94),"",VLOOKUP(J94,LU_Roster!$A$54:$D$58,LangNum,FALSE))</f>
        <v/>
      </c>
      <c r="L94" s="4"/>
      <c r="M94" s="23" t="str">
        <f>IF(ISBLANK(L94),"",VLOOKUP(L94,LU_Roster!$A$65:$D$66,LangNum,FALSE))</f>
        <v/>
      </c>
      <c r="N94" s="12" t="str">
        <f>IF($L94=1, COUNTIF($L$22:$L94, 1), "")</f>
        <v/>
      </c>
      <c r="O94" s="7" t="str">
        <f t="shared" si="10"/>
        <v/>
      </c>
      <c r="P94" s="7" t="str">
        <f t="shared" si="11"/>
        <v/>
      </c>
      <c r="Q94" s="7" t="str">
        <f t="shared" si="12"/>
        <v/>
      </c>
      <c r="R94" s="7" t="str">
        <f t="shared" si="13"/>
        <v/>
      </c>
      <c r="S94" s="22">
        <f t="shared" si="9"/>
        <v>43956</v>
      </c>
      <c r="T94" s="7" t="str">
        <f t="shared" si="14"/>
        <v/>
      </c>
      <c r="U94" s="7" t="str">
        <f t="shared" si="15"/>
        <v/>
      </c>
      <c r="V94" t="str">
        <f t="shared" si="16"/>
        <v/>
      </c>
    </row>
    <row r="95" spans="1:22" x14ac:dyDescent="0.3">
      <c r="A95" s="3" t="s">
        <v>143</v>
      </c>
      <c r="B95" s="10"/>
      <c r="C95" s="4"/>
      <c r="D95" s="23" t="str">
        <f>IF(ISBLANK(C95),"",VLOOKUP(C95,LU_Roster!$A$18:$D$27,LangNum,FALSE))</f>
        <v/>
      </c>
      <c r="E95" s="4"/>
      <c r="F95" s="23" t="str">
        <f>IF(ISBLANK(E95),"",VLOOKUP(E95,LU_Roster!$A$34:$D$36,LangNum,FALSE))</f>
        <v/>
      </c>
      <c r="G95" s="4"/>
      <c r="H95" s="23" t="str">
        <f>IF(ISBLANK(G95),"",VLOOKUP(G95,LU_Roster!$A$43:$D$46,LangNum,FALSE))</f>
        <v/>
      </c>
      <c r="I95" s="10"/>
      <c r="J95" s="4"/>
      <c r="K95" s="23" t="str">
        <f>IF(ISBLANK(J95),"",VLOOKUP(J95,LU_Roster!$A$54:$D$58,LangNum,FALSE))</f>
        <v/>
      </c>
      <c r="L95" s="4"/>
      <c r="M95" s="23" t="str">
        <f>IF(ISBLANK(L95),"",VLOOKUP(L95,LU_Roster!$A$65:$D$66,LangNum,FALSE))</f>
        <v/>
      </c>
      <c r="N95" s="12" t="str">
        <f>IF($L95=1, COUNTIF($L$22:$L95, 1), "")</f>
        <v/>
      </c>
      <c r="O95" s="7" t="str">
        <f t="shared" si="10"/>
        <v/>
      </c>
      <c r="P95" s="7" t="str">
        <f t="shared" si="11"/>
        <v/>
      </c>
      <c r="Q95" s="7" t="str">
        <f t="shared" si="12"/>
        <v/>
      </c>
      <c r="R95" s="7" t="str">
        <f t="shared" si="13"/>
        <v/>
      </c>
      <c r="S95" s="22">
        <f t="shared" si="9"/>
        <v>43956</v>
      </c>
      <c r="T95" s="7" t="str">
        <f t="shared" si="14"/>
        <v/>
      </c>
      <c r="U95" s="7" t="str">
        <f t="shared" si="15"/>
        <v/>
      </c>
      <c r="V95" t="str">
        <f t="shared" si="16"/>
        <v/>
      </c>
    </row>
    <row r="96" spans="1:22" x14ac:dyDescent="0.3">
      <c r="A96" s="3" t="s">
        <v>144</v>
      </c>
      <c r="B96" s="10"/>
      <c r="C96" s="4"/>
      <c r="D96" s="23" t="str">
        <f>IF(ISBLANK(C96),"",VLOOKUP(C96,LU_Roster!$A$18:$D$27,LangNum,FALSE))</f>
        <v/>
      </c>
      <c r="E96" s="4"/>
      <c r="F96" s="23" t="str">
        <f>IF(ISBLANK(E96),"",VLOOKUP(E96,LU_Roster!$A$34:$D$36,LangNum,FALSE))</f>
        <v/>
      </c>
      <c r="G96" s="4"/>
      <c r="H96" s="23" t="str">
        <f>IF(ISBLANK(G96),"",VLOOKUP(G96,LU_Roster!$A$43:$D$46,LangNum,FALSE))</f>
        <v/>
      </c>
      <c r="I96" s="10"/>
      <c r="J96" s="4"/>
      <c r="K96" s="23" t="str">
        <f>IF(ISBLANK(J96),"",VLOOKUP(J96,LU_Roster!$A$54:$D$58,LangNum,FALSE))</f>
        <v/>
      </c>
      <c r="L96" s="4"/>
      <c r="M96" s="23" t="str">
        <f>IF(ISBLANK(L96),"",VLOOKUP(L96,LU_Roster!$A$65:$D$66,LangNum,FALSE))</f>
        <v/>
      </c>
      <c r="N96" s="12" t="str">
        <f>IF($L96=1, COUNTIF($L$22:$L96, 1), "")</f>
        <v/>
      </c>
      <c r="O96" s="7" t="str">
        <f t="shared" si="10"/>
        <v/>
      </c>
      <c r="P96" s="7" t="str">
        <f t="shared" si="11"/>
        <v/>
      </c>
      <c r="Q96" s="7" t="str">
        <f t="shared" si="12"/>
        <v/>
      </c>
      <c r="R96" s="7" t="str">
        <f t="shared" si="13"/>
        <v/>
      </c>
      <c r="S96" s="22">
        <f t="shared" si="9"/>
        <v>43956</v>
      </c>
      <c r="T96" s="7" t="str">
        <f t="shared" si="14"/>
        <v/>
      </c>
      <c r="U96" s="7" t="str">
        <f t="shared" si="15"/>
        <v/>
      </c>
      <c r="V96" t="str">
        <f t="shared" si="16"/>
        <v/>
      </c>
    </row>
    <row r="97" spans="1:22" x14ac:dyDescent="0.3">
      <c r="A97" s="3" t="s">
        <v>145</v>
      </c>
      <c r="B97" s="10"/>
      <c r="C97" s="4"/>
      <c r="D97" s="23" t="str">
        <f>IF(ISBLANK(C97),"",VLOOKUP(C97,LU_Roster!$A$18:$D$27,LangNum,FALSE))</f>
        <v/>
      </c>
      <c r="E97" s="4"/>
      <c r="F97" s="23" t="str">
        <f>IF(ISBLANK(E97),"",VLOOKUP(E97,LU_Roster!$A$34:$D$36,LangNum,FALSE))</f>
        <v/>
      </c>
      <c r="G97" s="4"/>
      <c r="H97" s="23" t="str">
        <f>IF(ISBLANK(G97),"",VLOOKUP(G97,LU_Roster!$A$43:$D$46,LangNum,FALSE))</f>
        <v/>
      </c>
      <c r="I97" s="10"/>
      <c r="J97" s="4"/>
      <c r="K97" s="23" t="str">
        <f>IF(ISBLANK(J97),"",VLOOKUP(J97,LU_Roster!$A$54:$D$58,LangNum,FALSE))</f>
        <v/>
      </c>
      <c r="L97" s="4"/>
      <c r="M97" s="23" t="str">
        <f>IF(ISBLANK(L97),"",VLOOKUP(L97,LU_Roster!$A$65:$D$66,LangNum,FALSE))</f>
        <v/>
      </c>
      <c r="N97" s="12" t="str">
        <f>IF($L97=1, COUNTIF($L$22:$L97, 1), "")</f>
        <v/>
      </c>
      <c r="O97" s="7" t="str">
        <f t="shared" si="10"/>
        <v/>
      </c>
      <c r="P97" s="7" t="str">
        <f t="shared" si="11"/>
        <v/>
      </c>
      <c r="Q97" s="7" t="str">
        <f t="shared" si="12"/>
        <v/>
      </c>
      <c r="R97" s="7" t="str">
        <f t="shared" si="13"/>
        <v/>
      </c>
      <c r="S97" s="22">
        <f t="shared" si="9"/>
        <v>43956</v>
      </c>
      <c r="T97" s="7" t="str">
        <f t="shared" si="14"/>
        <v/>
      </c>
      <c r="U97" s="7" t="str">
        <f t="shared" si="15"/>
        <v/>
      </c>
      <c r="V97" t="str">
        <f t="shared" si="16"/>
        <v/>
      </c>
    </row>
    <row r="98" spans="1:22" x14ac:dyDescent="0.3">
      <c r="A98" s="3" t="s">
        <v>146</v>
      </c>
      <c r="B98" s="10"/>
      <c r="C98" s="4"/>
      <c r="D98" s="23" t="str">
        <f>IF(ISBLANK(C98),"",VLOOKUP(C98,LU_Roster!$A$18:$D$27,LangNum,FALSE))</f>
        <v/>
      </c>
      <c r="E98" s="4"/>
      <c r="F98" s="23" t="str">
        <f>IF(ISBLANK(E98),"",VLOOKUP(E98,LU_Roster!$A$34:$D$36,LangNum,FALSE))</f>
        <v/>
      </c>
      <c r="G98" s="4"/>
      <c r="H98" s="23" t="str">
        <f>IF(ISBLANK(G98),"",VLOOKUP(G98,LU_Roster!$A$43:$D$46,LangNum,FALSE))</f>
        <v/>
      </c>
      <c r="I98" s="10"/>
      <c r="J98" s="4"/>
      <c r="K98" s="23" t="str">
        <f>IF(ISBLANK(J98),"",VLOOKUP(J98,LU_Roster!$A$54:$D$58,LangNum,FALSE))</f>
        <v/>
      </c>
      <c r="L98" s="4"/>
      <c r="M98" s="23" t="str">
        <f>IF(ISBLANK(L98),"",VLOOKUP(L98,LU_Roster!$A$65:$D$66,LangNum,FALSE))</f>
        <v/>
      </c>
      <c r="N98" s="12" t="str">
        <f>IF($L98=1, COUNTIF($L$22:$L98, 1), "")</f>
        <v/>
      </c>
      <c r="O98" s="7" t="str">
        <f t="shared" si="10"/>
        <v/>
      </c>
      <c r="P98" s="7" t="str">
        <f t="shared" si="11"/>
        <v/>
      </c>
      <c r="Q98" s="7" t="str">
        <f t="shared" si="12"/>
        <v/>
      </c>
      <c r="R98" s="7" t="str">
        <f t="shared" si="13"/>
        <v/>
      </c>
      <c r="S98" s="22">
        <f t="shared" si="9"/>
        <v>43956</v>
      </c>
      <c r="T98" s="7" t="str">
        <f t="shared" si="14"/>
        <v/>
      </c>
      <c r="U98" s="7" t="str">
        <f t="shared" si="15"/>
        <v/>
      </c>
      <c r="V98" t="str">
        <f t="shared" si="16"/>
        <v/>
      </c>
    </row>
    <row r="99" spans="1:22" x14ac:dyDescent="0.3">
      <c r="A99" s="3" t="s">
        <v>147</v>
      </c>
      <c r="B99" s="10"/>
      <c r="C99" s="4"/>
      <c r="D99" s="23" t="str">
        <f>IF(ISBLANK(C99),"",VLOOKUP(C99,LU_Roster!$A$18:$D$27,LangNum,FALSE))</f>
        <v/>
      </c>
      <c r="E99" s="4"/>
      <c r="F99" s="23" t="str">
        <f>IF(ISBLANK(E99),"",VLOOKUP(E99,LU_Roster!$A$34:$D$36,LangNum,FALSE))</f>
        <v/>
      </c>
      <c r="G99" s="4"/>
      <c r="H99" s="23" t="str">
        <f>IF(ISBLANK(G99),"",VLOOKUP(G99,LU_Roster!$A$43:$D$46,LangNum,FALSE))</f>
        <v/>
      </c>
      <c r="I99" s="10"/>
      <c r="J99" s="4"/>
      <c r="K99" s="23" t="str">
        <f>IF(ISBLANK(J99),"",VLOOKUP(J99,LU_Roster!$A$54:$D$58,LangNum,FALSE))</f>
        <v/>
      </c>
      <c r="L99" s="4"/>
      <c r="M99" s="23" t="str">
        <f>IF(ISBLANK(L99),"",VLOOKUP(L99,LU_Roster!$A$65:$D$66,LangNum,FALSE))</f>
        <v/>
      </c>
      <c r="N99" s="12" t="str">
        <f>IF($L99=1, COUNTIF($L$22:$L99, 1), "")</f>
        <v/>
      </c>
      <c r="O99" s="7" t="str">
        <f t="shared" si="10"/>
        <v/>
      </c>
      <c r="P99" s="7" t="str">
        <f t="shared" si="11"/>
        <v/>
      </c>
      <c r="Q99" s="7" t="str">
        <f t="shared" si="12"/>
        <v/>
      </c>
      <c r="R99" s="7" t="str">
        <f t="shared" si="13"/>
        <v/>
      </c>
      <c r="S99" s="22">
        <f t="shared" si="9"/>
        <v>43956</v>
      </c>
      <c r="T99" s="7" t="str">
        <f t="shared" si="14"/>
        <v/>
      </c>
      <c r="U99" s="7" t="str">
        <f t="shared" si="15"/>
        <v/>
      </c>
      <c r="V99" t="str">
        <f t="shared" si="16"/>
        <v/>
      </c>
    </row>
    <row r="100" spans="1:22" x14ac:dyDescent="0.3">
      <c r="A100" s="3" t="s">
        <v>148</v>
      </c>
      <c r="B100" s="10"/>
      <c r="C100" s="4"/>
      <c r="D100" s="23" t="str">
        <f>IF(ISBLANK(C100),"",VLOOKUP(C100,LU_Roster!$A$18:$D$27,LangNum,FALSE))</f>
        <v/>
      </c>
      <c r="E100" s="4"/>
      <c r="F100" s="23" t="str">
        <f>IF(ISBLANK(E100),"",VLOOKUP(E100,LU_Roster!$A$34:$D$36,LangNum,FALSE))</f>
        <v/>
      </c>
      <c r="G100" s="4"/>
      <c r="H100" s="23" t="str">
        <f>IF(ISBLANK(G100),"",VLOOKUP(G100,LU_Roster!$A$43:$D$46,LangNum,FALSE))</f>
        <v/>
      </c>
      <c r="I100" s="10"/>
      <c r="J100" s="4"/>
      <c r="K100" s="23" t="str">
        <f>IF(ISBLANK(J100),"",VLOOKUP(J100,LU_Roster!$A$54:$D$58,LangNum,FALSE))</f>
        <v/>
      </c>
      <c r="L100" s="4"/>
      <c r="M100" s="23" t="str">
        <f>IF(ISBLANK(L100),"",VLOOKUP(L100,LU_Roster!$A$65:$D$66,LangNum,FALSE))</f>
        <v/>
      </c>
      <c r="N100" s="12" t="str">
        <f>IF($L100=1, COUNTIF($L$22:$L100, 1), "")</f>
        <v/>
      </c>
      <c r="O100" s="7" t="str">
        <f t="shared" si="10"/>
        <v/>
      </c>
      <c r="P100" s="7" t="str">
        <f t="shared" si="11"/>
        <v/>
      </c>
      <c r="Q100" s="7" t="str">
        <f t="shared" si="12"/>
        <v/>
      </c>
      <c r="R100" s="7" t="str">
        <f t="shared" si="13"/>
        <v/>
      </c>
      <c r="S100" s="22">
        <f t="shared" si="9"/>
        <v>43956</v>
      </c>
      <c r="T100" s="7" t="str">
        <f t="shared" si="14"/>
        <v/>
      </c>
      <c r="U100" s="7" t="str">
        <f t="shared" si="15"/>
        <v/>
      </c>
      <c r="V100" t="str">
        <f t="shared" si="16"/>
        <v/>
      </c>
    </row>
    <row r="101" spans="1:22" x14ac:dyDescent="0.3">
      <c r="A101" s="3" t="s">
        <v>149</v>
      </c>
      <c r="B101" s="10"/>
      <c r="C101" s="4"/>
      <c r="D101" s="23" t="str">
        <f>IF(ISBLANK(C101),"",VLOOKUP(C101,LU_Roster!$A$18:$D$27,LangNum,FALSE))</f>
        <v/>
      </c>
      <c r="E101" s="4"/>
      <c r="F101" s="23" t="str">
        <f>IF(ISBLANK(E101),"",VLOOKUP(E101,LU_Roster!$A$34:$D$36,LangNum,FALSE))</f>
        <v/>
      </c>
      <c r="G101" s="4"/>
      <c r="H101" s="23" t="str">
        <f>IF(ISBLANK(G101),"",VLOOKUP(G101,LU_Roster!$A$43:$D$46,LangNum,FALSE))</f>
        <v/>
      </c>
      <c r="I101" s="10"/>
      <c r="J101" s="4"/>
      <c r="K101" s="23" t="str">
        <f>IF(ISBLANK(J101),"",VLOOKUP(J101,LU_Roster!$A$54:$D$58,LangNum,FALSE))</f>
        <v/>
      </c>
      <c r="L101" s="4"/>
      <c r="M101" s="23" t="str">
        <f>IF(ISBLANK(L101),"",VLOOKUP(L101,LU_Roster!$A$65:$D$66,LangNum,FALSE))</f>
        <v/>
      </c>
      <c r="N101" s="12" t="str">
        <f>IF($L101=1, COUNTIF($L$22:$L101, 1), "")</f>
        <v/>
      </c>
      <c r="O101" s="7" t="str">
        <f t="shared" si="10"/>
        <v/>
      </c>
      <c r="P101" s="7" t="str">
        <f t="shared" si="11"/>
        <v/>
      </c>
      <c r="Q101" s="7" t="str">
        <f t="shared" si="12"/>
        <v/>
      </c>
      <c r="R101" s="7" t="str">
        <f t="shared" si="13"/>
        <v/>
      </c>
      <c r="S101" s="22">
        <f t="shared" si="9"/>
        <v>43956</v>
      </c>
      <c r="T101" s="7" t="str">
        <f t="shared" si="14"/>
        <v/>
      </c>
      <c r="U101" s="7" t="str">
        <f t="shared" si="15"/>
        <v/>
      </c>
      <c r="V101" t="str">
        <f t="shared" si="16"/>
        <v/>
      </c>
    </row>
    <row r="102" spans="1:22" x14ac:dyDescent="0.3">
      <c r="A102" s="3" t="s">
        <v>150</v>
      </c>
      <c r="B102" s="10"/>
      <c r="C102" s="4"/>
      <c r="D102" s="23" t="str">
        <f>IF(ISBLANK(C102),"",VLOOKUP(C102,LU_Roster!$A$18:$D$27,LangNum,FALSE))</f>
        <v/>
      </c>
      <c r="E102" s="4"/>
      <c r="F102" s="23" t="str">
        <f>IF(ISBLANK(E102),"",VLOOKUP(E102,LU_Roster!$A$34:$D$36,LangNum,FALSE))</f>
        <v/>
      </c>
      <c r="G102" s="4"/>
      <c r="H102" s="23" t="str">
        <f>IF(ISBLANK(G102),"",VLOOKUP(G102,LU_Roster!$A$43:$D$46,LangNum,FALSE))</f>
        <v/>
      </c>
      <c r="I102" s="10"/>
      <c r="J102" s="4"/>
      <c r="K102" s="23" t="str">
        <f>IF(ISBLANK(J102),"",VLOOKUP(J102,LU_Roster!$A$54:$D$58,LangNum,FALSE))</f>
        <v/>
      </c>
      <c r="L102" s="4"/>
      <c r="M102" s="23" t="str">
        <f>IF(ISBLANK(L102),"",VLOOKUP(L102,LU_Roster!$A$65:$D$66,LangNum,FALSE))</f>
        <v/>
      </c>
      <c r="N102" s="12" t="str">
        <f>IF($L102=1, COUNTIF($L$22:$L102, 1), "")</f>
        <v/>
      </c>
      <c r="O102" s="7" t="str">
        <f t="shared" si="10"/>
        <v/>
      </c>
      <c r="P102" s="7" t="str">
        <f t="shared" si="11"/>
        <v/>
      </c>
      <c r="Q102" s="7" t="str">
        <f t="shared" si="12"/>
        <v/>
      </c>
      <c r="R102" s="7" t="str">
        <f t="shared" si="13"/>
        <v/>
      </c>
      <c r="S102" s="22">
        <f t="shared" si="9"/>
        <v>43956</v>
      </c>
      <c r="T102" s="7" t="str">
        <f t="shared" si="14"/>
        <v/>
      </c>
      <c r="U102" s="7" t="str">
        <f t="shared" si="15"/>
        <v/>
      </c>
      <c r="V102" t="str">
        <f t="shared" si="16"/>
        <v/>
      </c>
    </row>
    <row r="103" spans="1:22" x14ac:dyDescent="0.3">
      <c r="A103" s="3" t="s">
        <v>151</v>
      </c>
      <c r="B103" s="10"/>
      <c r="C103" s="4"/>
      <c r="D103" s="23" t="str">
        <f>IF(ISBLANK(C103),"",VLOOKUP(C103,LU_Roster!$A$18:$D$27,LangNum,FALSE))</f>
        <v/>
      </c>
      <c r="E103" s="4"/>
      <c r="F103" s="23" t="str">
        <f>IF(ISBLANK(E103),"",VLOOKUP(E103,LU_Roster!$A$34:$D$36,LangNum,FALSE))</f>
        <v/>
      </c>
      <c r="G103" s="4"/>
      <c r="H103" s="23" t="str">
        <f>IF(ISBLANK(G103),"",VLOOKUP(G103,LU_Roster!$A$43:$D$46,LangNum,FALSE))</f>
        <v/>
      </c>
      <c r="I103" s="10"/>
      <c r="J103" s="4"/>
      <c r="K103" s="23" t="str">
        <f>IF(ISBLANK(J103),"",VLOOKUP(J103,LU_Roster!$A$54:$D$58,LangNum,FALSE))</f>
        <v/>
      </c>
      <c r="L103" s="4"/>
      <c r="M103" s="23" t="str">
        <f>IF(ISBLANK(L103),"",VLOOKUP(L103,LU_Roster!$A$65:$D$66,LangNum,FALSE))</f>
        <v/>
      </c>
      <c r="N103" s="12" t="str">
        <f>IF($L103=1, COUNTIF($L$22:$L103, 1), "")</f>
        <v/>
      </c>
      <c r="O103" s="7" t="str">
        <f t="shared" si="10"/>
        <v/>
      </c>
      <c r="P103" s="7" t="str">
        <f t="shared" si="11"/>
        <v/>
      </c>
      <c r="Q103" s="7" t="str">
        <f t="shared" si="12"/>
        <v/>
      </c>
      <c r="R103" s="7" t="str">
        <f t="shared" si="13"/>
        <v/>
      </c>
      <c r="S103" s="22">
        <f t="shared" si="9"/>
        <v>43956</v>
      </c>
      <c r="T103" s="7" t="str">
        <f t="shared" si="14"/>
        <v/>
      </c>
      <c r="U103" s="7" t="str">
        <f t="shared" si="15"/>
        <v/>
      </c>
      <c r="V103" t="str">
        <f t="shared" si="16"/>
        <v/>
      </c>
    </row>
    <row r="104" spans="1:22" x14ac:dyDescent="0.3">
      <c r="A104" s="3" t="s">
        <v>152</v>
      </c>
      <c r="B104" s="10"/>
      <c r="C104" s="4"/>
      <c r="D104" s="23" t="str">
        <f>IF(ISBLANK(C104),"",VLOOKUP(C104,LU_Roster!$A$18:$D$27,LangNum,FALSE))</f>
        <v/>
      </c>
      <c r="E104" s="4"/>
      <c r="F104" s="23" t="str">
        <f>IF(ISBLANK(E104),"",VLOOKUP(E104,LU_Roster!$A$34:$D$36,LangNum,FALSE))</f>
        <v/>
      </c>
      <c r="G104" s="4"/>
      <c r="H104" s="23" t="str">
        <f>IF(ISBLANK(G104),"",VLOOKUP(G104,LU_Roster!$A$43:$D$46,LangNum,FALSE))</f>
        <v/>
      </c>
      <c r="I104" s="10"/>
      <c r="J104" s="4"/>
      <c r="K104" s="23" t="str">
        <f>IF(ISBLANK(J104),"",VLOOKUP(J104,LU_Roster!$A$54:$D$58,LangNum,FALSE))</f>
        <v/>
      </c>
      <c r="L104" s="4"/>
      <c r="M104" s="23" t="str">
        <f>IF(ISBLANK(L104),"",VLOOKUP(L104,LU_Roster!$A$65:$D$66,LangNum,FALSE))</f>
        <v/>
      </c>
      <c r="N104" s="12" t="str">
        <f>IF($L104=1, COUNTIF($L$22:$L104, 1), "")</f>
        <v/>
      </c>
      <c r="O104" s="7" t="str">
        <f t="shared" si="10"/>
        <v/>
      </c>
      <c r="P104" s="7" t="str">
        <f t="shared" si="11"/>
        <v/>
      </c>
      <c r="Q104" s="7" t="str">
        <f t="shared" si="12"/>
        <v/>
      </c>
      <c r="R104" s="7" t="str">
        <f t="shared" si="13"/>
        <v/>
      </c>
      <c r="S104" s="22">
        <f t="shared" si="9"/>
        <v>43956</v>
      </c>
      <c r="T104" s="7" t="str">
        <f t="shared" si="14"/>
        <v/>
      </c>
      <c r="U104" s="7" t="str">
        <f t="shared" si="15"/>
        <v/>
      </c>
      <c r="V104" t="str">
        <f t="shared" si="16"/>
        <v/>
      </c>
    </row>
    <row r="105" spans="1:22" x14ac:dyDescent="0.3">
      <c r="A105" s="3" t="s">
        <v>153</v>
      </c>
      <c r="B105" s="10"/>
      <c r="C105" s="4"/>
      <c r="D105" s="23" t="str">
        <f>IF(ISBLANK(C105),"",VLOOKUP(C105,LU_Roster!$A$18:$D$27,LangNum,FALSE))</f>
        <v/>
      </c>
      <c r="E105" s="4"/>
      <c r="F105" s="23" t="str">
        <f>IF(ISBLANK(E105),"",VLOOKUP(E105,LU_Roster!$A$34:$D$36,LangNum,FALSE))</f>
        <v/>
      </c>
      <c r="G105" s="4"/>
      <c r="H105" s="23" t="str">
        <f>IF(ISBLANK(G105),"",VLOOKUP(G105,LU_Roster!$A$43:$D$46,LangNum,FALSE))</f>
        <v/>
      </c>
      <c r="I105" s="10"/>
      <c r="J105" s="4"/>
      <c r="K105" s="23" t="str">
        <f>IF(ISBLANK(J105),"",VLOOKUP(J105,LU_Roster!$A$54:$D$58,LangNum,FALSE))</f>
        <v/>
      </c>
      <c r="L105" s="4"/>
      <c r="M105" s="23" t="str">
        <f>IF(ISBLANK(L105),"",VLOOKUP(L105,LU_Roster!$A$65:$D$66,LangNum,FALSE))</f>
        <v/>
      </c>
      <c r="N105" s="12" t="str">
        <f>IF($L105=1, COUNTIF($L$22:$L105, 1), "")</f>
        <v/>
      </c>
      <c r="O105" s="7" t="str">
        <f t="shared" si="10"/>
        <v/>
      </c>
      <c r="P105" s="7" t="str">
        <f t="shared" si="11"/>
        <v/>
      </c>
      <c r="Q105" s="7" t="str">
        <f t="shared" si="12"/>
        <v/>
      </c>
      <c r="R105" s="7" t="str">
        <f t="shared" si="13"/>
        <v/>
      </c>
      <c r="S105" s="22">
        <f t="shared" si="9"/>
        <v>43956</v>
      </c>
      <c r="T105" s="7" t="str">
        <f t="shared" si="14"/>
        <v/>
      </c>
      <c r="U105" s="7" t="str">
        <f t="shared" si="15"/>
        <v/>
      </c>
      <c r="V105" t="str">
        <f t="shared" si="16"/>
        <v/>
      </c>
    </row>
    <row r="106" spans="1:22" x14ac:dyDescent="0.3">
      <c r="A106" s="3" t="s">
        <v>154</v>
      </c>
      <c r="B106" s="10"/>
      <c r="C106" s="4"/>
      <c r="D106" s="23" t="str">
        <f>IF(ISBLANK(C106),"",VLOOKUP(C106,LU_Roster!$A$18:$D$27,LangNum,FALSE))</f>
        <v/>
      </c>
      <c r="E106" s="4"/>
      <c r="F106" s="23" t="str">
        <f>IF(ISBLANK(E106),"",VLOOKUP(E106,LU_Roster!$A$34:$D$36,LangNum,FALSE))</f>
        <v/>
      </c>
      <c r="G106" s="4"/>
      <c r="H106" s="23" t="str">
        <f>IF(ISBLANK(G106),"",VLOOKUP(G106,LU_Roster!$A$43:$D$46,LangNum,FALSE))</f>
        <v/>
      </c>
      <c r="I106" s="10"/>
      <c r="J106" s="4"/>
      <c r="K106" s="23" t="str">
        <f>IF(ISBLANK(J106),"",VLOOKUP(J106,LU_Roster!$A$54:$D$58,LangNum,FALSE))</f>
        <v/>
      </c>
      <c r="L106" s="4"/>
      <c r="M106" s="23" t="str">
        <f>IF(ISBLANK(L106),"",VLOOKUP(L106,LU_Roster!$A$65:$D$66,LangNum,FALSE))</f>
        <v/>
      </c>
      <c r="N106" s="12" t="str">
        <f>IF($L106=1, COUNTIF($L$22:$L106, 1), "")</f>
        <v/>
      </c>
      <c r="O106" s="7" t="str">
        <f t="shared" si="10"/>
        <v/>
      </c>
      <c r="P106" s="7" t="str">
        <f t="shared" si="11"/>
        <v/>
      </c>
      <c r="Q106" s="7" t="str">
        <f t="shared" si="12"/>
        <v/>
      </c>
      <c r="R106" s="7" t="str">
        <f t="shared" si="13"/>
        <v/>
      </c>
      <c r="S106" s="22">
        <f t="shared" si="9"/>
        <v>43956</v>
      </c>
      <c r="T106" s="7" t="str">
        <f t="shared" si="14"/>
        <v/>
      </c>
      <c r="U106" s="7" t="str">
        <f t="shared" si="15"/>
        <v/>
      </c>
      <c r="V106" t="str">
        <f t="shared" si="16"/>
        <v/>
      </c>
    </row>
    <row r="107" spans="1:22" x14ac:dyDescent="0.3">
      <c r="A107" s="3" t="s">
        <v>155</v>
      </c>
      <c r="B107" s="10"/>
      <c r="C107" s="4"/>
      <c r="D107" s="23" t="str">
        <f>IF(ISBLANK(C107),"",VLOOKUP(C107,LU_Roster!$A$18:$D$27,LangNum,FALSE))</f>
        <v/>
      </c>
      <c r="E107" s="4"/>
      <c r="F107" s="23" t="str">
        <f>IF(ISBLANK(E107),"",VLOOKUP(E107,LU_Roster!$A$34:$D$36,LangNum,FALSE))</f>
        <v/>
      </c>
      <c r="G107" s="4"/>
      <c r="H107" s="23" t="str">
        <f>IF(ISBLANK(G107),"",VLOOKUP(G107,LU_Roster!$A$43:$D$46,LangNum,FALSE))</f>
        <v/>
      </c>
      <c r="I107" s="10"/>
      <c r="J107" s="4"/>
      <c r="K107" s="23" t="str">
        <f>IF(ISBLANK(J107),"",VLOOKUP(J107,LU_Roster!$A$54:$D$58,LangNum,FALSE))</f>
        <v/>
      </c>
      <c r="L107" s="4"/>
      <c r="M107" s="23" t="str">
        <f>IF(ISBLANK(L107),"",VLOOKUP(L107,LU_Roster!$A$65:$D$66,LangNum,FALSE))</f>
        <v/>
      </c>
      <c r="N107" s="12" t="str">
        <f>IF($L107=1, COUNTIF($L$22:$L107, 1), "")</f>
        <v/>
      </c>
      <c r="O107" s="7" t="str">
        <f t="shared" si="10"/>
        <v/>
      </c>
      <c r="P107" s="7" t="str">
        <f t="shared" si="11"/>
        <v/>
      </c>
      <c r="Q107" s="7" t="str">
        <f t="shared" si="12"/>
        <v/>
      </c>
      <c r="R107" s="7" t="str">
        <f t="shared" si="13"/>
        <v/>
      </c>
      <c r="S107" s="22">
        <f t="shared" si="9"/>
        <v>43956</v>
      </c>
      <c r="T107" s="7" t="str">
        <f t="shared" si="14"/>
        <v/>
      </c>
      <c r="U107" s="7" t="str">
        <f t="shared" si="15"/>
        <v/>
      </c>
      <c r="V107" t="str">
        <f t="shared" si="16"/>
        <v/>
      </c>
    </row>
    <row r="108" spans="1:22" x14ac:dyDescent="0.3">
      <c r="A108" s="3" t="s">
        <v>156</v>
      </c>
      <c r="B108" s="10"/>
      <c r="C108" s="4"/>
      <c r="D108" s="23" t="str">
        <f>IF(ISBLANK(C108),"",VLOOKUP(C108,LU_Roster!$A$18:$D$27,LangNum,FALSE))</f>
        <v/>
      </c>
      <c r="E108" s="4"/>
      <c r="F108" s="23" t="str">
        <f>IF(ISBLANK(E108),"",VLOOKUP(E108,LU_Roster!$A$34:$D$36,LangNum,FALSE))</f>
        <v/>
      </c>
      <c r="G108" s="4"/>
      <c r="H108" s="23" t="str">
        <f>IF(ISBLANK(G108),"",VLOOKUP(G108,LU_Roster!$A$43:$D$46,LangNum,FALSE))</f>
        <v/>
      </c>
      <c r="I108" s="10"/>
      <c r="J108" s="4"/>
      <c r="K108" s="23" t="str">
        <f>IF(ISBLANK(J108),"",VLOOKUP(J108,LU_Roster!$A$54:$D$58,LangNum,FALSE))</f>
        <v/>
      </c>
      <c r="L108" s="4"/>
      <c r="M108" s="23" t="str">
        <f>IF(ISBLANK(L108),"",VLOOKUP(L108,LU_Roster!$A$65:$D$66,LangNum,FALSE))</f>
        <v/>
      </c>
      <c r="N108" s="12" t="str">
        <f>IF($L108=1, COUNTIF($L$22:$L108, 1), "")</f>
        <v/>
      </c>
      <c r="O108" s="7" t="str">
        <f t="shared" si="10"/>
        <v/>
      </c>
      <c r="P108" s="7" t="str">
        <f t="shared" si="11"/>
        <v/>
      </c>
      <c r="Q108" s="7" t="str">
        <f t="shared" si="12"/>
        <v/>
      </c>
      <c r="R108" s="7" t="str">
        <f t="shared" si="13"/>
        <v/>
      </c>
      <c r="S108" s="22">
        <f t="shared" si="9"/>
        <v>43956</v>
      </c>
      <c r="T108" s="7" t="str">
        <f t="shared" si="14"/>
        <v/>
      </c>
      <c r="U108" s="7" t="str">
        <f t="shared" si="15"/>
        <v/>
      </c>
      <c r="V108" t="str">
        <f t="shared" si="16"/>
        <v/>
      </c>
    </row>
    <row r="109" spans="1:22" x14ac:dyDescent="0.3">
      <c r="A109" s="3" t="s">
        <v>157</v>
      </c>
      <c r="B109" s="10"/>
      <c r="C109" s="4"/>
      <c r="D109" s="23" t="str">
        <f>IF(ISBLANK(C109),"",VLOOKUP(C109,LU_Roster!$A$18:$D$27,LangNum,FALSE))</f>
        <v/>
      </c>
      <c r="E109" s="4"/>
      <c r="F109" s="23" t="str">
        <f>IF(ISBLANK(E109),"",VLOOKUP(E109,LU_Roster!$A$34:$D$36,LangNum,FALSE))</f>
        <v/>
      </c>
      <c r="G109" s="4"/>
      <c r="H109" s="23" t="str">
        <f>IF(ISBLANK(G109),"",VLOOKUP(G109,LU_Roster!$A$43:$D$46,LangNum,FALSE))</f>
        <v/>
      </c>
      <c r="I109" s="10"/>
      <c r="J109" s="4"/>
      <c r="K109" s="23" t="str">
        <f>IF(ISBLANK(J109),"",VLOOKUP(J109,LU_Roster!$A$54:$D$58,LangNum,FALSE))</f>
        <v/>
      </c>
      <c r="L109" s="4"/>
      <c r="M109" s="23" t="str">
        <f>IF(ISBLANK(L109),"",VLOOKUP(L109,LU_Roster!$A$65:$D$66,LangNum,FALSE))</f>
        <v/>
      </c>
      <c r="N109" s="12" t="str">
        <f>IF($L109=1, COUNTIF($L$22:$L109, 1), "")</f>
        <v/>
      </c>
      <c r="O109" s="7" t="str">
        <f t="shared" si="10"/>
        <v/>
      </c>
      <c r="P109" s="7" t="str">
        <f t="shared" si="11"/>
        <v/>
      </c>
      <c r="Q109" s="7" t="str">
        <f t="shared" si="12"/>
        <v/>
      </c>
      <c r="R109" s="7" t="str">
        <f t="shared" si="13"/>
        <v/>
      </c>
      <c r="S109" s="22">
        <f t="shared" si="9"/>
        <v>43956</v>
      </c>
      <c r="T109" s="7" t="str">
        <f t="shared" si="14"/>
        <v/>
      </c>
      <c r="U109" s="7" t="str">
        <f t="shared" si="15"/>
        <v/>
      </c>
      <c r="V109" t="str">
        <f t="shared" si="16"/>
        <v/>
      </c>
    </row>
    <row r="110" spans="1:22" x14ac:dyDescent="0.3">
      <c r="A110" s="3" t="s">
        <v>158</v>
      </c>
      <c r="B110" s="10"/>
      <c r="C110" s="4"/>
      <c r="D110" s="23" t="str">
        <f>IF(ISBLANK(C110),"",VLOOKUP(C110,LU_Roster!$A$18:$D$27,LangNum,FALSE))</f>
        <v/>
      </c>
      <c r="E110" s="4"/>
      <c r="F110" s="23" t="str">
        <f>IF(ISBLANK(E110),"",VLOOKUP(E110,LU_Roster!$A$34:$D$36,LangNum,FALSE))</f>
        <v/>
      </c>
      <c r="G110" s="4"/>
      <c r="H110" s="23" t="str">
        <f>IF(ISBLANK(G110),"",VLOOKUP(G110,LU_Roster!$A$43:$D$46,LangNum,FALSE))</f>
        <v/>
      </c>
      <c r="I110" s="10"/>
      <c r="J110" s="4"/>
      <c r="K110" s="23" t="str">
        <f>IF(ISBLANK(J110),"",VLOOKUP(J110,LU_Roster!$A$54:$D$58,LangNum,FALSE))</f>
        <v/>
      </c>
      <c r="L110" s="4"/>
      <c r="M110" s="23" t="str">
        <f>IF(ISBLANK(L110),"",VLOOKUP(L110,LU_Roster!$A$65:$D$66,LangNum,FALSE))</f>
        <v/>
      </c>
      <c r="N110" s="12" t="str">
        <f>IF($L110=1, COUNTIF($L$22:$L110, 1), "")</f>
        <v/>
      </c>
      <c r="O110" s="7" t="str">
        <f t="shared" si="10"/>
        <v/>
      </c>
      <c r="P110" s="7" t="str">
        <f t="shared" si="11"/>
        <v/>
      </c>
      <c r="Q110" s="7" t="str">
        <f t="shared" si="12"/>
        <v/>
      </c>
      <c r="R110" s="7" t="str">
        <f t="shared" si="13"/>
        <v/>
      </c>
      <c r="S110" s="22">
        <f t="shared" si="9"/>
        <v>43956</v>
      </c>
      <c r="T110" s="7" t="str">
        <f t="shared" si="14"/>
        <v/>
      </c>
      <c r="U110" s="7" t="str">
        <f t="shared" si="15"/>
        <v/>
      </c>
      <c r="V110" t="str">
        <f t="shared" si="16"/>
        <v/>
      </c>
    </row>
    <row r="111" spans="1:22" x14ac:dyDescent="0.3">
      <c r="A111" s="3" t="s">
        <v>159</v>
      </c>
      <c r="B111" s="10"/>
      <c r="C111" s="4"/>
      <c r="D111" s="23" t="str">
        <f>IF(ISBLANK(C111),"",VLOOKUP(C111,LU_Roster!$A$18:$D$27,LangNum,FALSE))</f>
        <v/>
      </c>
      <c r="E111" s="4"/>
      <c r="F111" s="23" t="str">
        <f>IF(ISBLANK(E111),"",VLOOKUP(E111,LU_Roster!$A$34:$D$36,LangNum,FALSE))</f>
        <v/>
      </c>
      <c r="G111" s="4"/>
      <c r="H111" s="23" t="str">
        <f>IF(ISBLANK(G111),"",VLOOKUP(G111,LU_Roster!$A$43:$D$46,LangNum,FALSE))</f>
        <v/>
      </c>
      <c r="I111" s="10"/>
      <c r="J111" s="4"/>
      <c r="K111" s="23" t="str">
        <f>IF(ISBLANK(J111),"",VLOOKUP(J111,LU_Roster!$A$54:$D$58,LangNum,FALSE))</f>
        <v/>
      </c>
      <c r="L111" s="4"/>
      <c r="M111" s="23" t="str">
        <f>IF(ISBLANK(L111),"",VLOOKUP(L111,LU_Roster!$A$65:$D$66,LangNum,FALSE))</f>
        <v/>
      </c>
      <c r="N111" s="12" t="str">
        <f>IF($L111=1, COUNTIF($L$22:$L111, 1), "")</f>
        <v/>
      </c>
      <c r="O111" s="7" t="str">
        <f t="shared" si="10"/>
        <v/>
      </c>
      <c r="P111" s="7" t="str">
        <f t="shared" si="11"/>
        <v/>
      </c>
      <c r="Q111" s="7" t="str">
        <f t="shared" si="12"/>
        <v/>
      </c>
      <c r="R111" s="7" t="str">
        <f t="shared" si="13"/>
        <v/>
      </c>
      <c r="S111" s="22">
        <f t="shared" si="9"/>
        <v>43956</v>
      </c>
      <c r="T111" s="7" t="str">
        <f t="shared" si="14"/>
        <v/>
      </c>
      <c r="U111" s="7" t="str">
        <f t="shared" si="15"/>
        <v/>
      </c>
      <c r="V111" t="str">
        <f t="shared" si="16"/>
        <v/>
      </c>
    </row>
  </sheetData>
  <phoneticPr fontId="2" type="noConversion"/>
  <dataValidations count="5">
    <dataValidation type="date" allowBlank="1" showInputMessage="1" showErrorMessage="1" sqref="I22:I111 D2:D8" xr:uid="{BBF63AA6-4A14-4F76-9934-E455FFC82429}">
      <formula1>36526</formula1>
      <formula2>47848</formula2>
    </dataValidation>
    <dataValidation type="custom" allowBlank="1" showInputMessage="1" showErrorMessage="1" sqref="A22" xr:uid="{EE918913-C8C6-46C4-A0F9-A6BC71D4F2FE}">
      <formula1>OR(A2="", COUNTIF($A:$A, A2)=1)</formula1>
    </dataValidation>
    <dataValidation type="custom" allowBlank="1" showInputMessage="1" showErrorMessage="1" sqref="A23:A29" xr:uid="{41CB6587-C1B6-4408-8E32-D79465CAAA07}">
      <formula1>OR(A9="", COUNTIF($A:$A, A9)=1)</formula1>
    </dataValidation>
    <dataValidation type="custom" allowBlank="1" showInputMessage="1" showErrorMessage="1" sqref="A30:A111" xr:uid="{9796CD85-97DE-456F-A042-40D2E6556B22}">
      <formula1>OR(A21="", COUNTIF($A:$A, A21)=1)</formula1>
    </dataValidation>
    <dataValidation type="list" allowBlank="1" showInputMessage="1" showErrorMessage="1" sqref="L22:L111" xr:uid="{6605136E-EDEC-497F-BC20-AA601D4BB4CF}">
      <formula1>"1,0"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C3C42B7-1186-4806-9444-26BD957486A2}">
          <x14:formula1>
            <xm:f>LU_Roster!$A$18:$A$27</xm:f>
          </x14:formula1>
          <xm:sqref>C22:C111</xm:sqref>
        </x14:dataValidation>
        <x14:dataValidation type="list" allowBlank="1" showInputMessage="1" showErrorMessage="1" xr:uid="{858BEB66-E981-49E3-B00E-3738CB9E1EE3}">
          <x14:formula1>
            <xm:f>LU_Roster!A$54:A$58</xm:f>
          </x14:formula1>
          <xm:sqref>J22:J111</xm:sqref>
        </x14:dataValidation>
        <x14:dataValidation type="list" allowBlank="1" showInputMessage="1" showErrorMessage="1" xr:uid="{10AA6A3D-0F36-4366-B312-603779E24F93}">
          <x14:formula1>
            <xm:f>LU_Roster!A$34:A$36</xm:f>
          </x14:formula1>
          <xm:sqref>E22:E111</xm:sqref>
        </x14:dataValidation>
        <x14:dataValidation type="list" allowBlank="1" showInputMessage="1" showErrorMessage="1" xr:uid="{EE1ADC4F-9446-42B0-82BB-1DE13363294F}">
          <x14:formula1>
            <xm:f>LU_Roster!A$43:A$46</xm:f>
          </x14:formula1>
          <xm:sqref>G22:G111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230E8-4AD0-46E9-B9CD-69DC04CB1F16}">
  <dimension ref="A3:AM101"/>
  <sheetViews>
    <sheetView topLeftCell="N6" workbookViewId="0">
      <selection activeCell="R16" sqref="R16"/>
    </sheetView>
    <sheetView topLeftCell="M1" workbookViewId="1">
      <selection activeCell="AA12" sqref="AA12"/>
    </sheetView>
  </sheetViews>
  <sheetFormatPr defaultRowHeight="14.4" x14ac:dyDescent="0.3"/>
  <cols>
    <col min="3" max="3" width="9.77734375" customWidth="1"/>
    <col min="4" max="4" width="22.33203125" customWidth="1"/>
    <col min="5" max="5" width="7.5546875" customWidth="1"/>
    <col min="6" max="6" width="25.5546875" customWidth="1"/>
    <col min="7" max="7" width="8.5546875" customWidth="1"/>
    <col min="8" max="8" width="25.5546875" customWidth="1"/>
    <col min="9" max="9" width="9.21875" customWidth="1"/>
    <col min="10" max="10" width="25.5546875" customWidth="1"/>
    <col min="11" max="11" width="11.21875" customWidth="1"/>
    <col min="12" max="12" width="25.5546875" customWidth="1"/>
    <col min="13" max="13" width="11.6640625" customWidth="1"/>
    <col min="14" max="14" width="25.5546875" customWidth="1"/>
    <col min="15" max="15" width="10.6640625" customWidth="1"/>
    <col min="16" max="16" width="25.5546875" customWidth="1"/>
    <col min="17" max="17" width="13.44140625" customWidth="1"/>
    <col min="18" max="18" width="25.5546875" customWidth="1"/>
    <col min="19" max="19" width="13.33203125" customWidth="1"/>
    <col min="20" max="20" width="25.5546875" customWidth="1"/>
    <col min="21" max="22" width="9.109375" customWidth="1"/>
    <col min="23" max="24" width="13.21875" customWidth="1"/>
    <col min="25" max="25" width="2.6640625" customWidth="1"/>
    <col min="26" max="26" width="3.6640625" customWidth="1"/>
    <col min="27" max="35" width="4.6640625" customWidth="1"/>
    <col min="39" max="39" width="113.88671875" bestFit="1" customWidth="1"/>
  </cols>
  <sheetData>
    <row r="3" spans="1:39" ht="119.4" customHeight="1" x14ac:dyDescent="0.3">
      <c r="C3" s="23" t="str">
        <f>VLOOKUP("Reciprocity",LU_FEAST!$A$3:$D$15,LangNum,FALSE)</f>
        <v>Reciprocity</v>
      </c>
      <c r="E3" s="23" t="str">
        <f>VLOOKUP("Focus",LU_FEAST!$A$3:$D$15,LangNum,FALSE)</f>
        <v>Focus</v>
      </c>
      <c r="G3" s="23" t="str">
        <f>VLOOKUP("Engage",LU_FEAST!$A$3:$D$15,LangNum,FALSE)</f>
        <v>Engage</v>
      </c>
      <c r="I3" s="23" t="str">
        <f>VLOOKUP("Attune",LU_FEAST!$A$3:$D$15,LangNum,FALSE)</f>
        <v>Attune</v>
      </c>
      <c r="K3" s="23" t="str">
        <f>VLOOKUP("Schedule",LU_FEAST!$A$3:$D$15,LangNum,FALSE)</f>
        <v>Schedule</v>
      </c>
      <c r="M3" s="23" t="str">
        <f>VLOOKUP("Treasure",LU_FEAST!$A$3:$D$15,LangNum,FALSE)</f>
        <v>Treasure</v>
      </c>
      <c r="O3" s="23" t="str">
        <f>VLOOKUP("GrowthChar",LU_FEAST!$A$3:$D$15,LangNum,FALSE)</f>
        <v>Growth Character</v>
      </c>
      <c r="Q3" s="23" t="str">
        <f>VLOOKUP("GrowthThink",LU_FEAST!$A$3:$D$15,LangNum,FALSE)</f>
        <v>Growth Thinking</v>
      </c>
      <c r="S3" s="23" t="str">
        <f>VLOOKUP("GrowthCreat",LU_FEAST!$A$3:$D$15,LangNum,FALSE)</f>
        <v>Growth Creation</v>
      </c>
      <c r="V3" s="23" t="str">
        <f>VLOOKUP("Role1",LU_FEAST!$A$3:$D$15,LangNum,FALSE)</f>
        <v>Role1</v>
      </c>
      <c r="W3" s="23" t="str">
        <f>VLOOKUP("Role2",LU_FEAST!$A$3:$D$15,LangNum,FALSE)</f>
        <v>Role2</v>
      </c>
    </row>
    <row r="4" spans="1:39" ht="60.6" customHeight="1" x14ac:dyDescent="0.3">
      <c r="C4">
        <v>-2</v>
      </c>
      <c r="D4" s="24" t="str">
        <f>IF(ISBLANK(C4),"",VLOOKUP(C4,LU_FEAST!$A$22:$D$26,LangNum,FALSE))</f>
        <v>They’re chasing; I’m easing out.</v>
      </c>
      <c r="E4">
        <v>0</v>
      </c>
      <c r="F4" s="24" t="str">
        <f>IF(ISBLANK(E4),"",VLOOKUP(E4,LU_FEAST!$A$30:$D$33,LangNum,FALSE))</f>
        <v>Plans often slip; priority given only when convenient.</v>
      </c>
      <c r="G4">
        <v>0</v>
      </c>
      <c r="H4" s="24" t="str">
        <f>IF(ISBLANK(G4),"",VLOOKUP(G4,LU_FEAST!$A$46:$D$49,LangNum,FALSE))</f>
        <v>Flat/draining; stilted; little “dirt time” or good talk.</v>
      </c>
      <c r="I4">
        <v>0</v>
      </c>
      <c r="J4" s="24" t="str">
        <f>IF(ISBLANK(I4),"",VLOOKUP(I4,LU_FEAST!$A$53:$D$56,LangNum,FALSE))</f>
        <v>Often missed/monologued; advice before listening; safety uncertain.</v>
      </c>
      <c r="K4">
        <v>0</v>
      </c>
      <c r="L4" s="24" t="str">
        <f>IF(ISBLANK(K4),"",VLOOKUP(K4,LU_FEAST!$A$39:$D$42,LangNum,FALSE))</f>
        <v>Hard to arrange; slow replies; cancellations not rebooked.</v>
      </c>
      <c r="M4">
        <v>0</v>
      </c>
      <c r="N4" s="24" t="str">
        <f>IF(ISBLANK(M4),"",VLOOKUP(M4,LU_FEAST!$A$60:$D$63,LangNum,FALSE))</f>
        <v>Thin story; few memorable episodes; no fresh memory in 2–3 months.</v>
      </c>
      <c r="O4">
        <v>0</v>
      </c>
      <c r="P4" s="24" t="str">
        <f>IF(ISBLANK(O4),"",VLOOKUP(O4,LU_FEAST!$A$74:$D$77,LangNum,FALSE))</f>
        <v>No discernible imprint:</v>
      </c>
      <c r="Q4">
        <v>0</v>
      </c>
      <c r="R4" s="24" t="str">
        <f>IF(ISBLANK(Q4),"",VLOOKUP(Q4,LU_FEAST!$A$81:$D$84,LangNum,FALSE))</f>
        <v>No sharpening:</v>
      </c>
      <c r="S4">
        <v>0</v>
      </c>
      <c r="T4" s="24" t="str">
        <f>IF(ISBLANK(S4),"",VLOOKUP(S4,LU_FEAST!$A$88:$D$91,LangNum,FALSE))</f>
        <v>No collaboration</v>
      </c>
    </row>
    <row r="5" spans="1:39" ht="60.6" customHeight="1" x14ac:dyDescent="0.3">
      <c r="C5">
        <v>-1</v>
      </c>
      <c r="D5" s="24" t="str">
        <f>IF(ISBLANK(C5),"",VLOOKUP(C5,LU_FEAST!$A$22:$D$26,LangNum,FALSE))</f>
        <v>They’re carrying momentum.</v>
      </c>
      <c r="E5">
        <v>1</v>
      </c>
      <c r="F5" s="24" t="str">
        <f>IF(ISBLANK(E5),"",VLOOKUP(E5,LU_FEAST!$A$30:$D$33,LangNum,FALSE))</f>
        <v>Shows up when asked but cancels/drifts; rebooks inconsistently.</v>
      </c>
      <c r="G5">
        <v>1</v>
      </c>
      <c r="H5" s="24" t="str">
        <f>IF(ISBLANK(G5),"",VLOOKUP(G5,LU_FEAST!$A$46:$D$49,LangNum,FALSE))</f>
        <v>Mixed; one thread lands, others stall.</v>
      </c>
      <c r="I5">
        <v>1</v>
      </c>
      <c r="J5" s="24" t="str">
        <f>IF(ISBLANK(I5),"",VLOOKUP(I5,LU_FEAST!$A$53:$D$56,LangNum,FALSE))</f>
        <v>Effort shows but patchy; sometimes off-key or minimizing.</v>
      </c>
      <c r="K5">
        <v>1</v>
      </c>
      <c r="L5" s="24" t="str">
        <f>IF(ISBLANK(K5),"",VLOOKUP(K5,LU_FEAST!$A$39:$D$42,LangNum,FALSE))</f>
        <v>Moderate friction; meetings eventually happen after reminders.</v>
      </c>
      <c r="M5">
        <v>1</v>
      </c>
      <c r="N5" s="24" t="str">
        <f>IF(ISBLANK(M5),"",VLOOKUP(M5,LU_FEAST!$A$60:$D$63,LangNum,FALSE))</f>
        <v>Some shared chapters or one fresh memory recently.</v>
      </c>
      <c r="O5">
        <v>1</v>
      </c>
      <c r="P5" s="24" t="str">
        <f>IF(ISBLANK(O5),"",VLOOKUP(O5,LU_FEAST!$A$74:$D$77,LangNum,FALSE))</f>
        <v>Nudge (single domain)</v>
      </c>
      <c r="Q5">
        <v>1</v>
      </c>
      <c r="R5" s="24" t="str">
        <f>IF(ISBLANK(Q5),"",VLOOKUP(Q5,LU_FEAST!$A$81:$D$84,LangNum,FALSE))</f>
        <v>Some support in thinking:</v>
      </c>
      <c r="S5">
        <v>1</v>
      </c>
      <c r="T5" s="24" t="str">
        <f>IF(ISBLANK(S5),"",VLOOKUP(S5,LU_FEAST!$A$88:$D$91,LangNum,FALSE))</f>
        <v>Light collaboration:</v>
      </c>
    </row>
    <row r="6" spans="1:39" ht="60.6" customHeight="1" x14ac:dyDescent="0.3">
      <c r="C6">
        <v>0</v>
      </c>
      <c r="D6" s="24" t="str">
        <f>IF(ISBLANK(C6),"",VLOOKUP(C6,LU_FEAST!$A$22:$D$26,LangNum,FALSE))</f>
        <v>Feels even.</v>
      </c>
      <c r="E6">
        <v>2</v>
      </c>
      <c r="F6" s="24" t="str">
        <f>IF(ISBLANK(E6),"",VLOOKUP(E6,LU_FEAST!$A$30:$D$33,LangNum,FALSE))</f>
        <v>Keeps most promises; when it costs, we still make room; rebooks promptly.</v>
      </c>
      <c r="G6">
        <v>2</v>
      </c>
      <c r="H6" s="24" t="str">
        <f>IF(ISBLANK(G6),"",VLOOKUP(G6,LU_FEAST!$A$46:$D$49,LangNum,FALSE))</f>
        <v>Usually companionable/fun/flow; good conversation or co-doing feels natural.</v>
      </c>
      <c r="I6">
        <v>2</v>
      </c>
      <c r="J6" s="24" t="str">
        <f>IF(ISBLANK(I6),"",VLOOKUP(I6,LU_FEAST!$A$53:$D$56,LangNum,FALSE))</f>
        <v>Feels accurately seen; active-constructive replies; vulnerability comfortable.</v>
      </c>
      <c r="K6">
        <v>2</v>
      </c>
      <c r="L6" s="24" t="str">
        <f>IF(ISBLANK(K6),"",VLOOKUP(K6,LU_FEAST!$A$39:$D$42,LangNum,FALSE))</f>
        <v>Low friction; responsive; cancellations rebooked quickly.</v>
      </c>
      <c r="M6">
        <v>2</v>
      </c>
      <c r="N6" s="24" t="str">
        <f>IF(ISBLANK(M6),"",VLOOKUP(M6,LU_FEAST!$A$60:$D$63,LangNum,FALSE))</f>
        <v>Rich story and a fresh chapter in the last 6–8 weeks.</v>
      </c>
      <c r="O6">
        <v>2</v>
      </c>
      <c r="P6" s="24" t="str">
        <f>IF(ISBLANK(O6),"",VLOOKUP(O6,LU_FEAST!$A$74:$D$77,LangNum,FALSE))</f>
        <v>Sustained standard (one domain):</v>
      </c>
      <c r="Q6">
        <v>2</v>
      </c>
      <c r="R6" s="24" t="str">
        <f>IF(ISBLANK(Q6),"",VLOOKUP(Q6,LU_FEAST!$A$81:$D$84,LangNum,FALSE))</f>
        <v>Reliable aid to thinking:</v>
      </c>
      <c r="S6">
        <v>2</v>
      </c>
      <c r="T6" s="24" t="str">
        <f>IF(ISBLANK(S6),"",VLOOKUP(S6,LU_FEAST!$A$88:$D$91,LangNum,FALSE))</f>
        <v>Cadence + ship:</v>
      </c>
    </row>
    <row r="7" spans="1:39" ht="60.6" customHeight="1" x14ac:dyDescent="0.3">
      <c r="C7">
        <v>1</v>
      </c>
      <c r="D7" s="24" t="str">
        <f>IF(ISBLANK(C7),"",VLOOKUP(C7,LU_FEAST!$A$22:$D$26,LangNum,FALSE))</f>
        <v xml:space="preserve"> I’m carrying momentum.</v>
      </c>
      <c r="E7">
        <v>3</v>
      </c>
      <c r="F7" s="24" t="str">
        <f>IF(ISBLANK(E7),"",VLOOKUP(E7,LU_FEAST!$A$30:$D$33,LangNum,FALSE))</f>
        <v>A standing ritual/slot exists and is kept under cost; “has my back” is visible.</v>
      </c>
      <c r="G7">
        <v>3</v>
      </c>
      <c r="H7" s="24" t="str">
        <f>IF(ISBLANK(G7),"",VLOOKUP(G7,LU_FEAST!$A$46:$D$49,LangNum,FALSE))</f>
        <v>Consistently vital; we reliably have golden talk or energising co-doing.</v>
      </c>
      <c r="I7">
        <v>3</v>
      </c>
      <c r="J7" s="24" t="str">
        <f>IF(ISBLANK(I7),"",VLOOKUP(I7,LU_FEAST!$A$53:$D$56,LangNum,FALSE))</f>
        <v>Deeply responsive; remembers nuances; follows up thoughtfully; confidentiality rock-solid.</v>
      </c>
      <c r="K7">
        <v>3</v>
      </c>
      <c r="L7" s="24" t="str">
        <f>IF(ISBLANK(K7),"",VLOOKUP(K7,LU_FEAST!$A$39:$D$42,LangNum,FALSE))</f>
        <v>Proactive coordination; multiple workable modes (walk/voice/async) make meet-ups easy.</v>
      </c>
      <c r="M7">
        <v>3</v>
      </c>
      <c r="N7" s="24" t="str">
        <f>IF(ISBLANK(M7),"",VLOOKUP(M7,LU_FEAST!$A$60:$D$63,LangNum,FALSE))</f>
        <v>Rich story and multiple fresh chapters lately; small rituals/traditions alive.</v>
      </c>
      <c r="O7">
        <v>3</v>
      </c>
      <c r="P7" s="24" t="str">
        <f>IF(ISBLANK(O7),"",VLOOKUP(O7,LU_FEAST!$A$74:$D$77,LangNum,FALSE))</f>
        <v>Deepened character (multi-domain or long-arc)</v>
      </c>
      <c r="Q7">
        <v>3</v>
      </c>
      <c r="R7" s="24" t="str">
        <f>IF(ISBLANK(Q7),"",VLOOKUP(Q7,LU_FEAST!$A$81:$D$84,LangNum,FALSE))</f>
        <v>Shared discipline:</v>
      </c>
      <c r="S7">
        <v>3</v>
      </c>
      <c r="T7" s="24" t="str">
        <f>IF(ISBLANK(S7),"",VLOOKUP(S7,LU_FEAST!$A$88:$D$91,LangNum,FALSE))</f>
        <v>Production engine:</v>
      </c>
    </row>
    <row r="8" spans="1:39" ht="60.6" customHeight="1" x14ac:dyDescent="0.3">
      <c r="C8">
        <v>2</v>
      </c>
      <c r="D8" s="24" t="str">
        <f>IF(ISBLANK(C8),"",VLOOKUP(C8,LU_FEAST!$A$22:$D$26,LangNum,FALSE))</f>
        <v xml:space="preserve"> I’m chasing; they’re cooling.</v>
      </c>
    </row>
    <row r="11" spans="1:39" ht="25.2" customHeight="1" x14ac:dyDescent="0.3">
      <c r="A11" t="s">
        <v>31</v>
      </c>
      <c r="B11" s="23" t="str">
        <f>VLOOKUP("Name",LU_FEAST!$A$3:$D$15,LangNum,FALSE)</f>
        <v>Name</v>
      </c>
      <c r="C11" s="23" t="str">
        <f>VLOOKUP("Reciprocity",LU_FEAST!$A$3:$D$15,LangNum,FALSE)</f>
        <v>Reciprocity</v>
      </c>
      <c r="E11" s="23" t="str">
        <f>VLOOKUP("Focus",LU_FEAST!$A$3:$D$15,LangNum,FALSE)</f>
        <v>Focus</v>
      </c>
      <c r="G11" s="23" t="str">
        <f>VLOOKUP("Engage",LU_FEAST!$A$3:$D$15,LangNum,FALSE)</f>
        <v>Engage</v>
      </c>
      <c r="I11" s="23" t="str">
        <f>VLOOKUP("Attune",LU_FEAST!$A$3:$D$15,LangNum,FALSE)</f>
        <v>Attune</v>
      </c>
      <c r="K11" s="23" t="str">
        <f>VLOOKUP("Schedule",LU_FEAST!$A$3:$D$15,LangNum,FALSE)</f>
        <v>Schedule</v>
      </c>
      <c r="M11" s="23" t="str">
        <f>VLOOKUP("Treasure",LU_FEAST!$A$3:$D$15,LangNum,FALSE)</f>
        <v>Treasure</v>
      </c>
      <c r="O11" s="23" t="str">
        <f>VLOOKUP("GrowthChar",LU_FEAST!$A$3:$D$15,LangNum,FALSE)</f>
        <v>Growth Character</v>
      </c>
      <c r="Q11" s="23" t="str">
        <f>VLOOKUP("GrowthThink",LU_FEAST!$A$3:$D$15,LangNum,FALSE)</f>
        <v>Growth Thinking</v>
      </c>
      <c r="S11" s="23" t="str">
        <f>VLOOKUP("GrowthCreat",LU_FEAST!$A$3:$D$15,LangNum,FALSE)</f>
        <v>Growth Creation</v>
      </c>
      <c r="U11" s="23" t="str">
        <f>VLOOKUP("Role1",LU_FEAST!$A$3:$D$15,LangNum,FALSE)</f>
        <v>Role1</v>
      </c>
      <c r="W11" s="23" t="str">
        <f>VLOOKUP("Role2",LU_FEAST!$A$3:$D$15,LangNum,FALSE)</f>
        <v>Role2</v>
      </c>
      <c r="Y11" t="s">
        <v>453</v>
      </c>
      <c r="Z11" t="s">
        <v>454</v>
      </c>
      <c r="AA11" t="s">
        <v>161</v>
      </c>
      <c r="AB11" t="s">
        <v>162</v>
      </c>
      <c r="AC11" t="s">
        <v>41</v>
      </c>
      <c r="AD11" t="s">
        <v>42</v>
      </c>
      <c r="AE11" t="s">
        <v>40</v>
      </c>
      <c r="AF11" t="s">
        <v>163</v>
      </c>
      <c r="AG11" t="s">
        <v>883</v>
      </c>
      <c r="AH11" t="s">
        <v>884</v>
      </c>
      <c r="AI11" t="s">
        <v>885</v>
      </c>
      <c r="AJ11" t="s">
        <v>886</v>
      </c>
      <c r="AK11" t="s">
        <v>887</v>
      </c>
      <c r="AL11" t="s">
        <v>612</v>
      </c>
      <c r="AM11" t="str">
        <f>IF(OR(ISBLANK(Z11),Z11=""),"",Z11&amp;";"&amp;AA11&amp;";"&amp;AB11&amp;";"&amp;AC11&amp;";"&amp;AD11&amp;";"&amp;AE11&amp;";"&amp;AF11&amp;";"&amp;AG11&amp;";"&amp;AH11&amp;";"&amp;AI11&amp;";"&amp;AJ11&amp;";"&amp;AK11&amp;";"&amp;AL11&amp;";")</f>
        <v>Sep;Reciprocity_Num;Focus_Num;Engage;Attune;Schedule;Treasure_Num;GrowthChar;GrowthThink;GrowthCreate;FEAST;G;PassFEAST;</v>
      </c>
    </row>
    <row r="12" spans="1:39" ht="70.05" customHeight="1" x14ac:dyDescent="0.3">
      <c r="A12" s="5" t="s">
        <v>70</v>
      </c>
      <c r="B12" s="13" t="str">
        <f>IFERROR(INDEX(Roster!$B:$B, MATCH($A12, Roster!$A:$A, 0)),"")</f>
        <v>Philipp</v>
      </c>
      <c r="C12" s="6">
        <v>2</v>
      </c>
      <c r="D12" s="24" t="str">
        <f>IF(ISBLANK(C12),"",VLOOKUP(C12,LU_FEAST!$A$22:$D$26,LangNum,FALSE))</f>
        <v xml:space="preserve"> I’m chasing; they’re cooling.</v>
      </c>
      <c r="E12" s="19">
        <v>1</v>
      </c>
      <c r="F12" s="24" t="str">
        <f>IF(ISBLANK(E12),"",VLOOKUP(E12,LU_FEAST!$A$30:$D$33,LangNum,FALSE))</f>
        <v>Shows up when asked but cancels/drifts; rebooks inconsistently.</v>
      </c>
      <c r="G12" s="19">
        <v>1</v>
      </c>
      <c r="H12" s="24" t="str">
        <f>IF(ISBLANK(G12),"",VLOOKUP(G12,LU_FEAST!$A$46:$D$49,LangNum,FALSE))</f>
        <v>Mixed; one thread lands, others stall.</v>
      </c>
      <c r="I12" s="19">
        <v>2</v>
      </c>
      <c r="J12" s="24" t="str">
        <f>IF(ISBLANK(I12),"",VLOOKUP(I12,LU_FEAST!$A$53:$D$56,LangNum,FALSE))</f>
        <v>Feels accurately seen; active-constructive replies; vulnerability comfortable.</v>
      </c>
      <c r="K12" s="19">
        <v>1</v>
      </c>
      <c r="L12" s="24" t="str">
        <f>IF(ISBLANK(K12),"",VLOOKUP(K12,LU_FEAST!$A$39:$D$42,LangNum,FALSE))</f>
        <v>Moderate friction; meetings eventually happen after reminders.</v>
      </c>
      <c r="M12" s="19">
        <v>1</v>
      </c>
      <c r="N12" s="24" t="str">
        <f>IF(ISBLANK(M12),"",VLOOKUP(M12,LU_FEAST!$A$60:$D$63,LangNum,FALSE))</f>
        <v>Some shared chapters or one fresh memory recently.</v>
      </c>
      <c r="O12" s="19">
        <v>3</v>
      </c>
      <c r="P12" s="24" t="str">
        <f>IF(ISBLANK(O12),"",VLOOKUP(O12,LU_FEAST!$A$74:$D$77,LangNum,FALSE))</f>
        <v>Deepened character (multi-domain or long-arc)</v>
      </c>
      <c r="Q12" s="19">
        <v>1</v>
      </c>
      <c r="R12" s="24" t="str">
        <f>IF(ISBLANK(Q12),"",VLOOKUP(Q12,LU_FEAST!$A$81:$D$84,LangNum,FALSE))</f>
        <v>Some support in thinking:</v>
      </c>
      <c r="S12" s="19">
        <v>0</v>
      </c>
      <c r="T12" s="24" t="str">
        <f>IF(ISBLANK(S12),"",VLOOKUP(S12,LU_FEAST!$A$88:$D$91,LangNum,FALSE))</f>
        <v>No collaboration</v>
      </c>
      <c r="U12" s="4" t="s">
        <v>771</v>
      </c>
      <c r="V12" s="24" t="str">
        <f>IF(ISBLANK(U12),"",VLOOKUP(U12,LU_FEAST!$A$96:$D$116,LangNum,FALSE))</f>
        <v>Best friend</v>
      </c>
      <c r="W12" s="4" t="s">
        <v>774</v>
      </c>
      <c r="X12" s="24" t="str">
        <f>IF(ISBLANK(W12),"",VLOOKUP(W12,LU_FEAST!$A$96:$D$116,LangNum,FALSE))</f>
        <v>Neighbour</v>
      </c>
      <c r="Z12" s="16" t="str">
        <f>IF(ISBLANK(A12),"",A12)</f>
        <v>P001</v>
      </c>
      <c r="AA12" s="7">
        <f>IF(ISBLANK(C12),"",C12)</f>
        <v>2</v>
      </c>
      <c r="AB12" s="7">
        <f>IF(ISBLANK(E12),"",E12)</f>
        <v>1</v>
      </c>
      <c r="AC12" s="7">
        <f>IF(ISBLANK(G12),"",G12)</f>
        <v>1</v>
      </c>
      <c r="AD12" s="7">
        <f>IF(ISBLANK(I12),"",I12)</f>
        <v>2</v>
      </c>
      <c r="AE12" s="7">
        <f>IF(ISBLANK(K12),"",K12)</f>
        <v>1</v>
      </c>
      <c r="AF12" s="7">
        <f>IF(ISBLANK(M12),"",M12)</f>
        <v>1</v>
      </c>
      <c r="AG12" s="7">
        <f>IF(ISBLANK(O12),"",O12)</f>
        <v>3</v>
      </c>
      <c r="AH12" s="7">
        <f>IF(ISBLANK(Q12),"",Q12)</f>
        <v>1</v>
      </c>
      <c r="AI12" s="7">
        <f>IF(ISBLANK(S12),"",S12)</f>
        <v>0</v>
      </c>
      <c r="AJ12">
        <f>SUM(AA12:AF12)</f>
        <v>8</v>
      </c>
      <c r="AK12">
        <f>SUM(AG12:AI12)</f>
        <v>4</v>
      </c>
      <c r="AL12" t="b">
        <f>IF(COUNTA($AB12:$AF12)=0,"", COUNTIF($AB12:$AF12,"&gt;=2")&gt;=3)</f>
        <v>0</v>
      </c>
      <c r="AM12" t="str">
        <f>IF(OR(ISBLANK(Z12),Z12=""),"",Z12&amp;";"&amp;AA12&amp;";"&amp;AB12&amp;";"&amp;AC12&amp;";"&amp;AD12&amp;";"&amp;AE12&amp;";"&amp;AF12&amp;";"&amp;AG12&amp;";"&amp;AH12&amp;";"&amp;AI12&amp;";"&amp;AJ12&amp;";"&amp;AK12&amp;";"&amp;AL12&amp;";")</f>
        <v>P001;2;1;1;2;1;1;3;1;0;8;4;FALSE;</v>
      </c>
    </row>
    <row r="13" spans="1:39" ht="70.05" customHeight="1" x14ac:dyDescent="0.3">
      <c r="A13" s="5" t="s">
        <v>71</v>
      </c>
      <c r="B13" s="13" t="str">
        <f>IFERROR(INDEX(Roster!$B:$B, MATCH($A13, Roster!$A:$A, 0)),"")</f>
        <v>Anna</v>
      </c>
      <c r="C13" s="6">
        <v>0</v>
      </c>
      <c r="D13" s="24" t="str">
        <f>IF(ISBLANK(C13),"",VLOOKUP(C13,LU_FEAST!$A$22:$D$26,LangNum,FALSE))</f>
        <v>Feels even.</v>
      </c>
      <c r="E13" s="19">
        <v>1</v>
      </c>
      <c r="F13" s="24" t="str">
        <f>IF(ISBLANK(E13),"",VLOOKUP(E13,LU_FEAST!$A$30:$D$33,LangNum,FALSE))</f>
        <v>Shows up when asked but cancels/drifts; rebooks inconsistently.</v>
      </c>
      <c r="G13" s="19">
        <v>2</v>
      </c>
      <c r="H13" s="24" t="str">
        <f>IF(ISBLANK(G13),"",VLOOKUP(G13,LU_FEAST!$A$46:$D$49,LangNum,FALSE))</f>
        <v>Usually companionable/fun/flow; good conversation or co-doing feels natural.</v>
      </c>
      <c r="I13" s="19">
        <v>3</v>
      </c>
      <c r="J13" s="24" t="str">
        <f>IF(ISBLANK(I13),"",VLOOKUP(I13,LU_FEAST!$A$53:$D$56,LangNum,FALSE))</f>
        <v>Deeply responsive; remembers nuances; follows up thoughtfully; confidentiality rock-solid.</v>
      </c>
      <c r="K13" s="19">
        <v>2</v>
      </c>
      <c r="L13" s="24" t="str">
        <f>IF(ISBLANK(K13),"",VLOOKUP(K13,LU_FEAST!$A$39:$D$42,LangNum,FALSE))</f>
        <v>Low friction; responsive; cancellations rebooked quickly.</v>
      </c>
      <c r="M13" s="19">
        <v>1</v>
      </c>
      <c r="N13" s="24" t="str">
        <f>IF(ISBLANK(M13),"",VLOOKUP(M13,LU_FEAST!$A$60:$D$63,LangNum,FALSE))</f>
        <v>Some shared chapters or one fresh memory recently.</v>
      </c>
      <c r="O13" s="19">
        <v>1</v>
      </c>
      <c r="P13" s="24" t="str">
        <f>IF(ISBLANK(O13),"",VLOOKUP(O13,LU_FEAST!$A$74:$D$77,LangNum,FALSE))</f>
        <v>Nudge (single domain)</v>
      </c>
      <c r="Q13" s="19">
        <v>2</v>
      </c>
      <c r="R13" s="24" t="str">
        <f>IF(ISBLANK(Q13),"",VLOOKUP(Q13,LU_FEAST!$A$81:$D$84,LangNum,FALSE))</f>
        <v>Reliable aid to thinking:</v>
      </c>
      <c r="S13" s="19">
        <v>1</v>
      </c>
      <c r="T13" s="24" t="str">
        <f>IF(ISBLANK(S13),"",VLOOKUP(S13,LU_FEAST!$A$88:$D$91,LangNum,FALSE))</f>
        <v>Light collaboration:</v>
      </c>
      <c r="U13" s="4" t="s">
        <v>773</v>
      </c>
      <c r="V13" s="24" t="str">
        <f>IF(ISBLANK(U13),"",VLOOKUP(U13,LU_FEAST!$A$96:$D$116,LangNum,FALSE))</f>
        <v>Cheerleader</v>
      </c>
      <c r="W13" s="4" t="s">
        <v>780</v>
      </c>
      <c r="X13" s="24" t="str">
        <f>IF(ISBLANK(W13),"",VLOOKUP(W13,LU_FEAST!$A$96:$D$116,LangNum,FALSE))</f>
        <v>Best friends partner</v>
      </c>
      <c r="Z13" s="16" t="str">
        <f t="shared" ref="Z13:Z76" si="0">IF(ISBLANK(A13),"",A13)</f>
        <v>P002</v>
      </c>
      <c r="AA13" s="7">
        <f t="shared" ref="AA13:AA76" si="1">IF(ISBLANK(C13),"",C13)</f>
        <v>0</v>
      </c>
      <c r="AB13" s="7">
        <f t="shared" ref="AB13:AB76" si="2">IF(ISBLANK(E13),"",E13)</f>
        <v>1</v>
      </c>
      <c r="AC13" s="7">
        <f t="shared" ref="AC13:AC76" si="3">IF(ISBLANK(G13),"",G13)</f>
        <v>2</v>
      </c>
      <c r="AD13" s="7">
        <f t="shared" ref="AD13:AD76" si="4">IF(ISBLANK(I13),"",I13)</f>
        <v>3</v>
      </c>
      <c r="AE13" s="7">
        <f t="shared" ref="AE13:AE76" si="5">IF(ISBLANK(K13),"",K13)</f>
        <v>2</v>
      </c>
      <c r="AF13" s="7">
        <f t="shared" ref="AF13:AF76" si="6">IF(ISBLANK(M13),"",M13)</f>
        <v>1</v>
      </c>
      <c r="AG13" s="7">
        <f t="shared" ref="AG13:AG76" si="7">IF(ISBLANK(O13),"",O13)</f>
        <v>1</v>
      </c>
      <c r="AH13" s="7">
        <f t="shared" ref="AH13:AH76" si="8">IF(ISBLANK(Q13),"",Q13)</f>
        <v>2</v>
      </c>
      <c r="AI13" s="7">
        <f t="shared" ref="AI13:AI76" si="9">IF(ISBLANK(S13),"",S13)</f>
        <v>1</v>
      </c>
      <c r="AJ13">
        <f t="shared" ref="AJ13:AJ76" si="10">SUM(AA13:AF13)</f>
        <v>9</v>
      </c>
      <c r="AK13">
        <f t="shared" ref="AK13:AK76" si="11">SUM(AG13:AI13)</f>
        <v>4</v>
      </c>
      <c r="AL13" t="b">
        <f t="shared" ref="AL13:AL76" si="12">IF(COUNTA($AB13:$AF13)=0,"", COUNTIF($AB13:$AF13,"&gt;=2")&gt;=3)</f>
        <v>1</v>
      </c>
      <c r="AM13" t="str">
        <f t="shared" ref="AM13:AM76" si="13">IF(OR(ISBLANK(Z13),Z13=""),"",Z13&amp;";"&amp;AA13&amp;";"&amp;AB13&amp;";"&amp;AC13&amp;";"&amp;AD13&amp;";"&amp;AE13&amp;";"&amp;AF13&amp;";"&amp;AG13&amp;";"&amp;AH13&amp;";"&amp;AI13&amp;";"&amp;AJ13&amp;";"&amp;AK13&amp;";"&amp;AL13&amp;";")</f>
        <v>P002;0;1;2;3;2;1;1;2;1;9;4;TRUE;</v>
      </c>
    </row>
    <row r="14" spans="1:39" ht="70.05" customHeight="1" x14ac:dyDescent="0.3">
      <c r="A14" s="5" t="s">
        <v>72</v>
      </c>
      <c r="B14" s="13" t="str">
        <f>IFERROR(INDEX(Roster!$B:$B, MATCH($A14, Roster!$A:$A, 0)),"")</f>
        <v>Fraser</v>
      </c>
      <c r="C14" s="6">
        <v>0</v>
      </c>
      <c r="D14" s="24" t="str">
        <f>IF(ISBLANK(C14),"",VLOOKUP(C14,LU_FEAST!$A$22:$D$26,LangNum,FALSE))</f>
        <v>Feels even.</v>
      </c>
      <c r="E14" s="19">
        <v>2</v>
      </c>
      <c r="F14" s="24" t="str">
        <f>IF(ISBLANK(E14),"",VLOOKUP(E14,LU_FEAST!$A$30:$D$33,LangNum,FALSE))</f>
        <v>Keeps most promises; when it costs, we still make room; rebooks promptly.</v>
      </c>
      <c r="G14" s="19">
        <v>2</v>
      </c>
      <c r="H14" s="24" t="str">
        <f>IF(ISBLANK(G14),"",VLOOKUP(G14,LU_FEAST!$A$46:$D$49,LangNum,FALSE))</f>
        <v>Usually companionable/fun/flow; good conversation or co-doing feels natural.</v>
      </c>
      <c r="I14" s="19">
        <v>2</v>
      </c>
      <c r="J14" s="24" t="str">
        <f>IF(ISBLANK(I14),"",VLOOKUP(I14,LU_FEAST!$A$53:$D$56,LangNum,FALSE))</f>
        <v>Feels accurately seen; active-constructive replies; vulnerability comfortable.</v>
      </c>
      <c r="K14" s="19">
        <v>2</v>
      </c>
      <c r="L14" s="24" t="str">
        <f>IF(ISBLANK(K14),"",VLOOKUP(K14,LU_FEAST!$A$39:$D$42,LangNum,FALSE))</f>
        <v>Low friction; responsive; cancellations rebooked quickly.</v>
      </c>
      <c r="M14" s="19">
        <v>2</v>
      </c>
      <c r="N14" s="24" t="str">
        <f>IF(ISBLANK(M14),"",VLOOKUP(M14,LU_FEAST!$A$60:$D$63,LangNum,FALSE))</f>
        <v>Rich story and a fresh chapter in the last 6–8 weeks.</v>
      </c>
      <c r="O14" s="19">
        <v>2</v>
      </c>
      <c r="P14" s="24" t="str">
        <f>IF(ISBLANK(O14),"",VLOOKUP(O14,LU_FEAST!$A$74:$D$77,LangNum,FALSE))</f>
        <v>Sustained standard (one domain):</v>
      </c>
      <c r="Q14" s="19">
        <v>3</v>
      </c>
      <c r="R14" s="24" t="str">
        <f>IF(ISBLANK(Q14),"",VLOOKUP(Q14,LU_FEAST!$A$81:$D$84,LangNum,FALSE))</f>
        <v>Shared discipline:</v>
      </c>
      <c r="S14" s="19">
        <v>1</v>
      </c>
      <c r="T14" s="24" t="str">
        <f>IF(ISBLANK(S14),"",VLOOKUP(S14,LU_FEAST!$A$88:$D$91,LangNum,FALSE))</f>
        <v>Light collaboration:</v>
      </c>
      <c r="U14" s="4" t="s">
        <v>781</v>
      </c>
      <c r="V14" s="24" t="str">
        <f>IF(ISBLANK(U14),"",VLOOKUP(U14,LU_FEAST!$A$96:$D$116,LangNum,FALSE))</f>
        <v>Partner in Crime</v>
      </c>
      <c r="W14" s="4" t="s">
        <v>782</v>
      </c>
      <c r="X14" s="24" t="str">
        <f>IF(ISBLANK(W14),"",VLOOKUP(W14,LU_FEAST!$A$96:$D$116,LangNum,FALSE))</f>
        <v>Mom</v>
      </c>
      <c r="Z14" s="16" t="str">
        <f t="shared" si="0"/>
        <v>P003</v>
      </c>
      <c r="AA14" s="7">
        <f t="shared" si="1"/>
        <v>0</v>
      </c>
      <c r="AB14" s="7">
        <f t="shared" si="2"/>
        <v>2</v>
      </c>
      <c r="AC14" s="7">
        <f t="shared" si="3"/>
        <v>2</v>
      </c>
      <c r="AD14" s="7">
        <f t="shared" si="4"/>
        <v>2</v>
      </c>
      <c r="AE14" s="7">
        <f t="shared" si="5"/>
        <v>2</v>
      </c>
      <c r="AF14" s="7">
        <f t="shared" si="6"/>
        <v>2</v>
      </c>
      <c r="AG14" s="7">
        <f t="shared" si="7"/>
        <v>2</v>
      </c>
      <c r="AH14" s="7">
        <f t="shared" si="8"/>
        <v>3</v>
      </c>
      <c r="AI14" s="7">
        <f t="shared" si="9"/>
        <v>1</v>
      </c>
      <c r="AJ14">
        <f t="shared" si="10"/>
        <v>10</v>
      </c>
      <c r="AK14">
        <f t="shared" si="11"/>
        <v>6</v>
      </c>
      <c r="AL14" t="b">
        <f t="shared" si="12"/>
        <v>1</v>
      </c>
      <c r="AM14" t="str">
        <f t="shared" si="13"/>
        <v>P003;0;2;2;2;2;2;2;3;1;10;6;TRUE;</v>
      </c>
    </row>
    <row r="15" spans="1:39" ht="70.05" customHeight="1" x14ac:dyDescent="0.3">
      <c r="A15" s="5"/>
      <c r="B15" s="13" t="str">
        <f>IFERROR(INDEX(Roster!$B:$B, MATCH($A15, Roster!$A:$A, 0)),"")</f>
        <v/>
      </c>
      <c r="C15" s="6"/>
      <c r="D15" s="24" t="str">
        <f>IF(ISBLANK(C15),"",VLOOKUP(C15,LU_FEAST!$A$22:$D$26,LangNum,FALSE))</f>
        <v/>
      </c>
      <c r="E15" s="19"/>
      <c r="F15" s="24" t="str">
        <f>IF(ISBLANK(E15),"",VLOOKUP(E15,LU_FEAST!$A$30:$D$33,LangNum,FALSE))</f>
        <v/>
      </c>
      <c r="G15" s="19"/>
      <c r="H15" s="24" t="str">
        <f>IF(ISBLANK(G15),"",VLOOKUP(G15,LU_FEAST!$A$46:$D$49,LangNum,FALSE))</f>
        <v/>
      </c>
      <c r="I15" s="19"/>
      <c r="J15" s="24" t="str">
        <f>IF(ISBLANK(I15),"",VLOOKUP(I15,LU_FEAST!$A$53:$D$56,LangNum,FALSE))</f>
        <v/>
      </c>
      <c r="K15" s="19"/>
      <c r="L15" s="24" t="str">
        <f>IF(ISBLANK(K15),"",VLOOKUP(K15,LU_FEAST!$A$39:$D$42,LangNum,FALSE))</f>
        <v/>
      </c>
      <c r="M15" s="19"/>
      <c r="N15" s="24" t="str">
        <f>IF(ISBLANK(M15),"",VLOOKUP(M15,LU_FEAST!$A$60:$D$63,LangNum,FALSE))</f>
        <v/>
      </c>
      <c r="O15" s="19"/>
      <c r="P15" s="24" t="str">
        <f>IF(ISBLANK(O15),"",VLOOKUP(O15,LU_FEAST!$A$74:$D$77,LangNum,FALSE))</f>
        <v/>
      </c>
      <c r="Q15" s="19"/>
      <c r="R15" s="24" t="str">
        <f>IF(ISBLANK(Q15),"",VLOOKUP(Q15,LU_FEAST!$A$81:$D$84,LangNum,FALSE))</f>
        <v/>
      </c>
      <c r="S15" s="19"/>
      <c r="T15" s="24" t="str">
        <f>IF(ISBLANK(S15),"",VLOOKUP(S15,LU_FEAST!$A$88:$D$91,LangNum,FALSE))</f>
        <v/>
      </c>
      <c r="U15" s="4"/>
      <c r="V15" s="24" t="str">
        <f>IF(ISBLANK(U15),"",VLOOKUP(U15,LU_FEAST!$A$96:$D$116,LangNum,FALSE))</f>
        <v/>
      </c>
      <c r="W15" s="4"/>
      <c r="X15" s="24" t="str">
        <f>IF(ISBLANK(W15),"",VLOOKUP(W15,LU_FEAST!$A$96:$D$116,LangNum,FALSE))</f>
        <v/>
      </c>
      <c r="Z15" s="16" t="str">
        <f t="shared" si="0"/>
        <v/>
      </c>
      <c r="AA15" s="7" t="str">
        <f t="shared" si="1"/>
        <v/>
      </c>
      <c r="AB15" s="7" t="str">
        <f t="shared" si="2"/>
        <v/>
      </c>
      <c r="AC15" s="7" t="str">
        <f t="shared" si="3"/>
        <v/>
      </c>
      <c r="AD15" s="7" t="str">
        <f t="shared" si="4"/>
        <v/>
      </c>
      <c r="AE15" s="7" t="str">
        <f t="shared" si="5"/>
        <v/>
      </c>
      <c r="AF15" s="7" t="str">
        <f t="shared" si="6"/>
        <v/>
      </c>
      <c r="AG15" s="7" t="str">
        <f t="shared" si="7"/>
        <v/>
      </c>
      <c r="AH15" s="7" t="str">
        <f t="shared" si="8"/>
        <v/>
      </c>
      <c r="AI15" s="7" t="str">
        <f t="shared" si="9"/>
        <v/>
      </c>
      <c r="AJ15">
        <f t="shared" si="10"/>
        <v>0</v>
      </c>
      <c r="AK15">
        <f t="shared" si="11"/>
        <v>0</v>
      </c>
      <c r="AL15" t="b">
        <f t="shared" si="12"/>
        <v>0</v>
      </c>
      <c r="AM15" t="str">
        <f t="shared" si="13"/>
        <v/>
      </c>
    </row>
    <row r="16" spans="1:39" ht="70.05" customHeight="1" x14ac:dyDescent="0.3">
      <c r="A16" s="5"/>
      <c r="B16" s="13" t="str">
        <f>IFERROR(INDEX(Roster!$B:$B, MATCH($A16, Roster!$A:$A, 0)),"")</f>
        <v/>
      </c>
      <c r="C16" s="6"/>
      <c r="D16" s="24" t="str">
        <f>IF(ISBLANK(C16),"",VLOOKUP(C16,LU_FEAST!$A$22:$D$26,LangNum,FALSE))</f>
        <v/>
      </c>
      <c r="E16" s="19"/>
      <c r="F16" s="24" t="str">
        <f>IF(ISBLANK(E16),"",VLOOKUP(E16,LU_FEAST!$A$30:$D$33,LangNum,FALSE))</f>
        <v/>
      </c>
      <c r="G16" s="19"/>
      <c r="H16" s="24" t="str">
        <f>IF(ISBLANK(G16),"",VLOOKUP(G16,LU_FEAST!$A$46:$D$49,LangNum,FALSE))</f>
        <v/>
      </c>
      <c r="I16" s="19"/>
      <c r="J16" s="24" t="str">
        <f>IF(ISBLANK(I16),"",VLOOKUP(I16,LU_FEAST!$A$53:$D$56,LangNum,FALSE))</f>
        <v/>
      </c>
      <c r="K16" s="19"/>
      <c r="L16" s="24" t="str">
        <f>IF(ISBLANK(K16),"",VLOOKUP(K16,LU_FEAST!$A$39:$D$42,LangNum,FALSE))</f>
        <v/>
      </c>
      <c r="M16" s="19"/>
      <c r="N16" s="24" t="str">
        <f>IF(ISBLANK(M16),"",VLOOKUP(M16,LU_FEAST!$A$60:$D$63,LangNum,FALSE))</f>
        <v/>
      </c>
      <c r="O16" s="19"/>
      <c r="P16" s="24" t="str">
        <f>IF(ISBLANK(O16),"",VLOOKUP(O16,LU_FEAST!$A$74:$D$77,LangNum,FALSE))</f>
        <v/>
      </c>
      <c r="Q16" s="19"/>
      <c r="R16" s="24" t="str">
        <f>IF(ISBLANK(Q16),"",VLOOKUP(Q16,LU_FEAST!$A$81:$D$84,LangNum,FALSE))</f>
        <v/>
      </c>
      <c r="S16" s="19"/>
      <c r="T16" s="24" t="str">
        <f>IF(ISBLANK(S16),"",VLOOKUP(S16,LU_FEAST!$A$88:$D$91,LangNum,FALSE))</f>
        <v/>
      </c>
      <c r="U16" s="4"/>
      <c r="V16" s="24" t="str">
        <f>IF(ISBLANK(U16),"",VLOOKUP(U16,LU_FEAST!$A$96:$D$116,LangNum,FALSE))</f>
        <v/>
      </c>
      <c r="W16" s="4"/>
      <c r="X16" s="24" t="str">
        <f>IF(ISBLANK(W16),"",VLOOKUP(W16,LU_FEAST!$A$96:$D$116,LangNum,FALSE))</f>
        <v/>
      </c>
      <c r="Z16" s="16" t="str">
        <f t="shared" si="0"/>
        <v/>
      </c>
      <c r="AA16" s="7" t="str">
        <f t="shared" si="1"/>
        <v/>
      </c>
      <c r="AB16" s="7" t="str">
        <f t="shared" si="2"/>
        <v/>
      </c>
      <c r="AC16" s="7" t="str">
        <f t="shared" si="3"/>
        <v/>
      </c>
      <c r="AD16" s="7" t="str">
        <f t="shared" si="4"/>
        <v/>
      </c>
      <c r="AE16" s="7" t="str">
        <f t="shared" si="5"/>
        <v/>
      </c>
      <c r="AF16" s="7" t="str">
        <f t="shared" si="6"/>
        <v/>
      </c>
      <c r="AG16" s="7" t="str">
        <f t="shared" si="7"/>
        <v/>
      </c>
      <c r="AH16" s="7" t="str">
        <f t="shared" si="8"/>
        <v/>
      </c>
      <c r="AI16" s="7" t="str">
        <f t="shared" si="9"/>
        <v/>
      </c>
      <c r="AJ16">
        <f t="shared" si="10"/>
        <v>0</v>
      </c>
      <c r="AK16">
        <f t="shared" si="11"/>
        <v>0</v>
      </c>
      <c r="AL16" t="b">
        <f t="shared" si="12"/>
        <v>0</v>
      </c>
      <c r="AM16" t="str">
        <f t="shared" si="13"/>
        <v/>
      </c>
    </row>
    <row r="17" spans="1:39" ht="70.05" customHeight="1" x14ac:dyDescent="0.3">
      <c r="A17" s="5"/>
      <c r="B17" s="13" t="str">
        <f>IFERROR(INDEX(Roster!$B:$B, MATCH($A17, Roster!$A:$A, 0)),"")</f>
        <v/>
      </c>
      <c r="C17" s="6"/>
      <c r="D17" s="24" t="str">
        <f>IF(ISBLANK(C17),"",VLOOKUP(C17,LU_FEAST!$A$22:$D$26,LangNum,FALSE))</f>
        <v/>
      </c>
      <c r="E17" s="19"/>
      <c r="F17" s="24" t="str">
        <f>IF(ISBLANK(E17),"",VLOOKUP(E17,LU_FEAST!$A$30:$D$33,LangNum,FALSE))</f>
        <v/>
      </c>
      <c r="G17" s="19"/>
      <c r="H17" s="24" t="str">
        <f>IF(ISBLANK(G17),"",VLOOKUP(G17,LU_FEAST!$A$46:$D$49,LangNum,FALSE))</f>
        <v/>
      </c>
      <c r="I17" s="19"/>
      <c r="J17" s="24" t="str">
        <f>IF(ISBLANK(I17),"",VLOOKUP(I17,LU_FEAST!$A$53:$D$56,LangNum,FALSE))</f>
        <v/>
      </c>
      <c r="K17" s="19"/>
      <c r="L17" s="24" t="str">
        <f>IF(ISBLANK(K17),"",VLOOKUP(K17,LU_FEAST!$A$39:$D$42,LangNum,FALSE))</f>
        <v/>
      </c>
      <c r="M17" s="19"/>
      <c r="N17" s="24" t="str">
        <f>IF(ISBLANK(M17),"",VLOOKUP(M17,LU_FEAST!$A$60:$D$63,LangNum,FALSE))</f>
        <v/>
      </c>
      <c r="O17" s="19"/>
      <c r="P17" s="24" t="str">
        <f>IF(ISBLANK(O17),"",VLOOKUP(O17,LU_FEAST!$A$74:$D$77,LangNum,FALSE))</f>
        <v/>
      </c>
      <c r="Q17" s="19"/>
      <c r="R17" s="24" t="str">
        <f>IF(ISBLANK(Q17),"",VLOOKUP(Q17,LU_FEAST!$A$81:$D$84,LangNum,FALSE))</f>
        <v/>
      </c>
      <c r="S17" s="19"/>
      <c r="T17" s="24" t="str">
        <f>IF(ISBLANK(S17),"",VLOOKUP(S17,LU_FEAST!$A$88:$D$91,LangNum,FALSE))</f>
        <v/>
      </c>
      <c r="U17" s="4"/>
      <c r="V17" s="24" t="str">
        <f>IF(ISBLANK(U17),"",VLOOKUP(U17,LU_FEAST!$A$96:$D$116,LangNum,FALSE))</f>
        <v/>
      </c>
      <c r="W17" s="4"/>
      <c r="X17" s="24" t="str">
        <f>IF(ISBLANK(W17),"",VLOOKUP(W17,LU_FEAST!$A$96:$D$116,LangNum,FALSE))</f>
        <v/>
      </c>
      <c r="Z17" s="16" t="str">
        <f t="shared" si="0"/>
        <v/>
      </c>
      <c r="AA17" s="7" t="str">
        <f t="shared" si="1"/>
        <v/>
      </c>
      <c r="AB17" s="7" t="str">
        <f t="shared" si="2"/>
        <v/>
      </c>
      <c r="AC17" s="7" t="str">
        <f t="shared" si="3"/>
        <v/>
      </c>
      <c r="AD17" s="7" t="str">
        <f t="shared" si="4"/>
        <v/>
      </c>
      <c r="AE17" s="7" t="str">
        <f t="shared" si="5"/>
        <v/>
      </c>
      <c r="AF17" s="7" t="str">
        <f t="shared" si="6"/>
        <v/>
      </c>
      <c r="AG17" s="7" t="str">
        <f t="shared" si="7"/>
        <v/>
      </c>
      <c r="AH17" s="7" t="str">
        <f t="shared" si="8"/>
        <v/>
      </c>
      <c r="AI17" s="7" t="str">
        <f t="shared" si="9"/>
        <v/>
      </c>
      <c r="AJ17">
        <f t="shared" si="10"/>
        <v>0</v>
      </c>
      <c r="AK17">
        <f t="shared" si="11"/>
        <v>0</v>
      </c>
      <c r="AL17" t="b">
        <f t="shared" si="12"/>
        <v>0</v>
      </c>
      <c r="AM17" t="str">
        <f t="shared" si="13"/>
        <v/>
      </c>
    </row>
    <row r="18" spans="1:39" ht="70.05" customHeight="1" x14ac:dyDescent="0.3">
      <c r="A18" s="5"/>
      <c r="B18" s="13" t="str">
        <f>IFERROR(INDEX(Roster!$B:$B, MATCH($A18, Roster!$A:$A, 0)),"")</f>
        <v/>
      </c>
      <c r="C18" s="6"/>
      <c r="D18" s="24" t="str">
        <f>IF(ISBLANK(C18),"",VLOOKUP(C18,LU_FEAST!$A$22:$D$26,LangNum,FALSE))</f>
        <v/>
      </c>
      <c r="E18" s="19"/>
      <c r="F18" s="24" t="str">
        <f>IF(ISBLANK(E18),"",VLOOKUP(E18,LU_FEAST!$A$30:$D$33,LangNum,FALSE))</f>
        <v/>
      </c>
      <c r="G18" s="19"/>
      <c r="H18" s="24" t="str">
        <f>IF(ISBLANK(G18),"",VLOOKUP(G18,LU_FEAST!$A$46:$D$49,LangNum,FALSE))</f>
        <v/>
      </c>
      <c r="I18" s="19"/>
      <c r="J18" s="24" t="str">
        <f>IF(ISBLANK(I18),"",VLOOKUP(I18,LU_FEAST!$A$53:$D$56,LangNum,FALSE))</f>
        <v/>
      </c>
      <c r="K18" s="19"/>
      <c r="L18" s="24" t="str">
        <f>IF(ISBLANK(K18),"",VLOOKUP(K18,LU_FEAST!$A$39:$D$42,LangNum,FALSE))</f>
        <v/>
      </c>
      <c r="M18" s="19"/>
      <c r="N18" s="24" t="str">
        <f>IF(ISBLANK(M18),"",VLOOKUP(M18,LU_FEAST!$A$60:$D$63,LangNum,FALSE))</f>
        <v/>
      </c>
      <c r="O18" s="19"/>
      <c r="P18" s="24" t="str">
        <f>IF(ISBLANK(O18),"",VLOOKUP(O18,LU_FEAST!$A$74:$D$77,LangNum,FALSE))</f>
        <v/>
      </c>
      <c r="Q18" s="19"/>
      <c r="R18" s="24" t="str">
        <f>IF(ISBLANK(Q18),"",VLOOKUP(Q18,LU_FEAST!$A$81:$D$84,LangNum,FALSE))</f>
        <v/>
      </c>
      <c r="S18" s="19"/>
      <c r="T18" s="24" t="str">
        <f>IF(ISBLANK(S18),"",VLOOKUP(S18,LU_FEAST!$A$88:$D$91,LangNum,FALSE))</f>
        <v/>
      </c>
      <c r="U18" s="4"/>
      <c r="V18" s="24" t="str">
        <f>IF(ISBLANK(U18),"",VLOOKUP(U18,LU_FEAST!$A$96:$D$116,LangNum,FALSE))</f>
        <v/>
      </c>
      <c r="W18" s="4"/>
      <c r="X18" s="24" t="str">
        <f>IF(ISBLANK(W18),"",VLOOKUP(W18,LU_FEAST!$A$96:$D$116,LangNum,FALSE))</f>
        <v/>
      </c>
      <c r="Z18" s="16" t="str">
        <f t="shared" si="0"/>
        <v/>
      </c>
      <c r="AA18" s="7" t="str">
        <f t="shared" si="1"/>
        <v/>
      </c>
      <c r="AB18" s="7" t="str">
        <f t="shared" si="2"/>
        <v/>
      </c>
      <c r="AC18" s="7" t="str">
        <f t="shared" si="3"/>
        <v/>
      </c>
      <c r="AD18" s="7" t="str">
        <f t="shared" si="4"/>
        <v/>
      </c>
      <c r="AE18" s="7" t="str">
        <f t="shared" si="5"/>
        <v/>
      </c>
      <c r="AF18" s="7" t="str">
        <f t="shared" si="6"/>
        <v/>
      </c>
      <c r="AG18" s="7" t="str">
        <f t="shared" si="7"/>
        <v/>
      </c>
      <c r="AH18" s="7" t="str">
        <f t="shared" si="8"/>
        <v/>
      </c>
      <c r="AI18" s="7" t="str">
        <f t="shared" si="9"/>
        <v/>
      </c>
      <c r="AJ18">
        <f t="shared" si="10"/>
        <v>0</v>
      </c>
      <c r="AK18">
        <f t="shared" si="11"/>
        <v>0</v>
      </c>
      <c r="AL18" t="b">
        <f t="shared" si="12"/>
        <v>0</v>
      </c>
      <c r="AM18" t="str">
        <f t="shared" si="13"/>
        <v/>
      </c>
    </row>
    <row r="19" spans="1:39" ht="70.05" customHeight="1" x14ac:dyDescent="0.3">
      <c r="A19" s="5"/>
      <c r="B19" s="13" t="str">
        <f>IFERROR(INDEX(Roster!$B:$B, MATCH($A19, Roster!$A:$A, 0)),"")</f>
        <v/>
      </c>
      <c r="C19" s="6"/>
      <c r="D19" s="24" t="str">
        <f>IF(ISBLANK(C19),"",VLOOKUP(C19,LU_FEAST!$A$22:$D$26,LangNum,FALSE))</f>
        <v/>
      </c>
      <c r="E19" s="19"/>
      <c r="F19" s="24" t="str">
        <f>IF(ISBLANK(E19),"",VLOOKUP(E19,LU_FEAST!$A$30:$D$33,LangNum,FALSE))</f>
        <v/>
      </c>
      <c r="G19" s="19"/>
      <c r="H19" s="24" t="str">
        <f>IF(ISBLANK(G19),"",VLOOKUP(G19,LU_FEAST!$A$46:$D$49,LangNum,FALSE))</f>
        <v/>
      </c>
      <c r="I19" s="19"/>
      <c r="J19" s="24" t="str">
        <f>IF(ISBLANK(I19),"",VLOOKUP(I19,LU_FEAST!$A$53:$D$56,LangNum,FALSE))</f>
        <v/>
      </c>
      <c r="K19" s="19"/>
      <c r="L19" s="24" t="str">
        <f>IF(ISBLANK(K19),"",VLOOKUP(K19,LU_FEAST!$A$39:$D$42,LangNum,FALSE))</f>
        <v/>
      </c>
      <c r="M19" s="19"/>
      <c r="N19" s="24" t="str">
        <f>IF(ISBLANK(M19),"",VLOOKUP(M19,LU_FEAST!$A$60:$D$63,LangNum,FALSE))</f>
        <v/>
      </c>
      <c r="O19" s="19"/>
      <c r="P19" s="24" t="str">
        <f>IF(ISBLANK(O19),"",VLOOKUP(O19,LU_FEAST!$A$74:$D$77,LangNum,FALSE))</f>
        <v/>
      </c>
      <c r="Q19" s="19"/>
      <c r="R19" s="24" t="str">
        <f>IF(ISBLANK(Q19),"",VLOOKUP(Q19,LU_FEAST!$A$81:$D$84,LangNum,FALSE))</f>
        <v/>
      </c>
      <c r="S19" s="19"/>
      <c r="T19" s="24" t="str">
        <f>IF(ISBLANK(S19),"",VLOOKUP(S19,LU_FEAST!$A$88:$D$91,LangNum,FALSE))</f>
        <v/>
      </c>
      <c r="U19" s="4"/>
      <c r="V19" s="24" t="str">
        <f>IF(ISBLANK(U19),"",VLOOKUP(U19,LU_FEAST!$A$96:$D$116,LangNum,FALSE))</f>
        <v/>
      </c>
      <c r="W19" s="4"/>
      <c r="X19" s="24" t="str">
        <f>IF(ISBLANK(W19),"",VLOOKUP(W19,LU_FEAST!$A$96:$D$116,LangNum,FALSE))</f>
        <v/>
      </c>
      <c r="Z19" s="16" t="str">
        <f t="shared" si="0"/>
        <v/>
      </c>
      <c r="AA19" s="7" t="str">
        <f t="shared" si="1"/>
        <v/>
      </c>
      <c r="AB19" s="7" t="str">
        <f t="shared" si="2"/>
        <v/>
      </c>
      <c r="AC19" s="7" t="str">
        <f t="shared" si="3"/>
        <v/>
      </c>
      <c r="AD19" s="7" t="str">
        <f t="shared" si="4"/>
        <v/>
      </c>
      <c r="AE19" s="7" t="str">
        <f t="shared" si="5"/>
        <v/>
      </c>
      <c r="AF19" s="7" t="str">
        <f t="shared" si="6"/>
        <v/>
      </c>
      <c r="AG19" s="7" t="str">
        <f t="shared" si="7"/>
        <v/>
      </c>
      <c r="AH19" s="7" t="str">
        <f t="shared" si="8"/>
        <v/>
      </c>
      <c r="AI19" s="7" t="str">
        <f t="shared" si="9"/>
        <v/>
      </c>
      <c r="AJ19">
        <f t="shared" si="10"/>
        <v>0</v>
      </c>
      <c r="AK19">
        <f t="shared" si="11"/>
        <v>0</v>
      </c>
      <c r="AL19" t="b">
        <f t="shared" si="12"/>
        <v>0</v>
      </c>
      <c r="AM19" t="str">
        <f t="shared" si="13"/>
        <v/>
      </c>
    </row>
    <row r="20" spans="1:39" ht="70.05" customHeight="1" x14ac:dyDescent="0.3">
      <c r="A20" s="5"/>
      <c r="B20" s="13" t="str">
        <f>IFERROR(INDEX(Roster!$B:$B, MATCH($A20, Roster!$A:$A, 0)),"")</f>
        <v/>
      </c>
      <c r="C20" s="6"/>
      <c r="D20" s="24" t="str">
        <f>IF(ISBLANK(C20),"",VLOOKUP(C20,LU_FEAST!$A$22:$D$26,LangNum,FALSE))</f>
        <v/>
      </c>
      <c r="E20" s="19"/>
      <c r="F20" s="24" t="str">
        <f>IF(ISBLANK(E20),"",VLOOKUP(E20,LU_FEAST!$A$30:$D$33,LangNum,FALSE))</f>
        <v/>
      </c>
      <c r="G20" s="19"/>
      <c r="H20" s="24" t="str">
        <f>IF(ISBLANK(G20),"",VLOOKUP(G20,LU_FEAST!$A$46:$D$49,LangNum,FALSE))</f>
        <v/>
      </c>
      <c r="I20" s="19"/>
      <c r="J20" s="24" t="str">
        <f>IF(ISBLANK(I20),"",VLOOKUP(I20,LU_FEAST!$A$53:$D$56,LangNum,FALSE))</f>
        <v/>
      </c>
      <c r="K20" s="19"/>
      <c r="L20" s="24" t="str">
        <f>IF(ISBLANK(K20),"",VLOOKUP(K20,LU_FEAST!$A$39:$D$42,LangNum,FALSE))</f>
        <v/>
      </c>
      <c r="M20" s="19"/>
      <c r="N20" s="24" t="str">
        <f>IF(ISBLANK(M20),"",VLOOKUP(M20,LU_FEAST!$A$60:$D$63,LangNum,FALSE))</f>
        <v/>
      </c>
      <c r="O20" s="19"/>
      <c r="P20" s="24" t="str">
        <f>IF(ISBLANK(O20),"",VLOOKUP(O20,LU_FEAST!$A$74:$D$77,LangNum,FALSE))</f>
        <v/>
      </c>
      <c r="Q20" s="19"/>
      <c r="R20" s="24" t="str">
        <f>IF(ISBLANK(Q20),"",VLOOKUP(Q20,LU_FEAST!$A$81:$D$84,LangNum,FALSE))</f>
        <v/>
      </c>
      <c r="S20" s="19"/>
      <c r="T20" s="24" t="str">
        <f>IF(ISBLANK(S20),"",VLOOKUP(S20,LU_FEAST!$A$88:$D$91,LangNum,FALSE))</f>
        <v/>
      </c>
      <c r="U20" s="4"/>
      <c r="V20" s="24" t="str">
        <f>IF(ISBLANK(U20),"",VLOOKUP(U20,LU_FEAST!$A$96:$D$116,LangNum,FALSE))</f>
        <v/>
      </c>
      <c r="W20" s="4"/>
      <c r="X20" s="24" t="str">
        <f>IF(ISBLANK(W20),"",VLOOKUP(W20,LU_FEAST!$A$96:$D$116,LangNum,FALSE))</f>
        <v/>
      </c>
      <c r="Z20" s="16" t="str">
        <f t="shared" si="0"/>
        <v/>
      </c>
      <c r="AA20" s="7" t="str">
        <f t="shared" si="1"/>
        <v/>
      </c>
      <c r="AB20" s="7" t="str">
        <f t="shared" si="2"/>
        <v/>
      </c>
      <c r="AC20" s="7" t="str">
        <f t="shared" si="3"/>
        <v/>
      </c>
      <c r="AD20" s="7" t="str">
        <f t="shared" si="4"/>
        <v/>
      </c>
      <c r="AE20" s="7" t="str">
        <f t="shared" si="5"/>
        <v/>
      </c>
      <c r="AF20" s="7" t="str">
        <f t="shared" si="6"/>
        <v/>
      </c>
      <c r="AG20" s="7" t="str">
        <f t="shared" si="7"/>
        <v/>
      </c>
      <c r="AH20" s="7" t="str">
        <f t="shared" si="8"/>
        <v/>
      </c>
      <c r="AI20" s="7" t="str">
        <f t="shared" si="9"/>
        <v/>
      </c>
      <c r="AJ20">
        <f t="shared" si="10"/>
        <v>0</v>
      </c>
      <c r="AK20">
        <f t="shared" si="11"/>
        <v>0</v>
      </c>
      <c r="AL20" t="b">
        <f t="shared" si="12"/>
        <v>0</v>
      </c>
      <c r="AM20" t="str">
        <f t="shared" si="13"/>
        <v/>
      </c>
    </row>
    <row r="21" spans="1:39" ht="70.05" customHeight="1" x14ac:dyDescent="0.3">
      <c r="A21" s="5"/>
      <c r="B21" s="13" t="str">
        <f>IFERROR(INDEX(Roster!$B:$B, MATCH($A21, Roster!$A:$A, 0)),"")</f>
        <v/>
      </c>
      <c r="C21" s="6"/>
      <c r="D21" s="24" t="str">
        <f>IF(ISBLANK(C21),"",VLOOKUP(C21,LU_FEAST!$A$22:$D$26,LangNum,FALSE))</f>
        <v/>
      </c>
      <c r="E21" s="19"/>
      <c r="F21" s="24" t="str">
        <f>IF(ISBLANK(E21),"",VLOOKUP(E21,LU_FEAST!$A$30:$D$33,LangNum,FALSE))</f>
        <v/>
      </c>
      <c r="G21" s="19"/>
      <c r="H21" s="24" t="str">
        <f>IF(ISBLANK(G21),"",VLOOKUP(G21,LU_FEAST!$A$46:$D$49,LangNum,FALSE))</f>
        <v/>
      </c>
      <c r="I21" s="19"/>
      <c r="J21" s="24" t="str">
        <f>IF(ISBLANK(I21),"",VLOOKUP(I21,LU_FEAST!$A$53:$D$56,LangNum,FALSE))</f>
        <v/>
      </c>
      <c r="K21" s="19"/>
      <c r="L21" s="24" t="str">
        <f>IF(ISBLANK(K21),"",VLOOKUP(K21,LU_FEAST!$A$39:$D$42,LangNum,FALSE))</f>
        <v/>
      </c>
      <c r="M21" s="19"/>
      <c r="N21" s="24" t="str">
        <f>IF(ISBLANK(M21),"",VLOOKUP(M21,LU_FEAST!$A$60:$D$63,LangNum,FALSE))</f>
        <v/>
      </c>
      <c r="O21" s="19"/>
      <c r="P21" s="24" t="str">
        <f>IF(ISBLANK(O21),"",VLOOKUP(O21,LU_FEAST!$A$74:$D$77,LangNum,FALSE))</f>
        <v/>
      </c>
      <c r="Q21" s="19"/>
      <c r="R21" s="24" t="str">
        <f>IF(ISBLANK(Q21),"",VLOOKUP(Q21,LU_FEAST!$A$81:$D$84,LangNum,FALSE))</f>
        <v/>
      </c>
      <c r="S21" s="19"/>
      <c r="T21" s="24" t="str">
        <f>IF(ISBLANK(S21),"",VLOOKUP(S21,LU_FEAST!$A$88:$D$91,LangNum,FALSE))</f>
        <v/>
      </c>
      <c r="U21" s="4"/>
      <c r="V21" s="24" t="str">
        <f>IF(ISBLANK(U21),"",VLOOKUP(U21,LU_FEAST!$A$96:$D$116,LangNum,FALSE))</f>
        <v/>
      </c>
      <c r="W21" s="4"/>
      <c r="X21" s="24" t="str">
        <f>IF(ISBLANK(W21),"",VLOOKUP(W21,LU_FEAST!$A$96:$D$116,LangNum,FALSE))</f>
        <v/>
      </c>
      <c r="Z21" s="16" t="str">
        <f t="shared" si="0"/>
        <v/>
      </c>
      <c r="AA21" s="7" t="str">
        <f t="shared" si="1"/>
        <v/>
      </c>
      <c r="AB21" s="7" t="str">
        <f t="shared" si="2"/>
        <v/>
      </c>
      <c r="AC21" s="7" t="str">
        <f t="shared" si="3"/>
        <v/>
      </c>
      <c r="AD21" s="7" t="str">
        <f t="shared" si="4"/>
        <v/>
      </c>
      <c r="AE21" s="7" t="str">
        <f t="shared" si="5"/>
        <v/>
      </c>
      <c r="AF21" s="7" t="str">
        <f t="shared" si="6"/>
        <v/>
      </c>
      <c r="AG21" s="7" t="str">
        <f t="shared" si="7"/>
        <v/>
      </c>
      <c r="AH21" s="7" t="str">
        <f t="shared" si="8"/>
        <v/>
      </c>
      <c r="AI21" s="7" t="str">
        <f t="shared" si="9"/>
        <v/>
      </c>
      <c r="AJ21">
        <f t="shared" si="10"/>
        <v>0</v>
      </c>
      <c r="AK21">
        <f t="shared" si="11"/>
        <v>0</v>
      </c>
      <c r="AL21" t="b">
        <f t="shared" si="12"/>
        <v>0</v>
      </c>
      <c r="AM21" t="str">
        <f t="shared" si="13"/>
        <v/>
      </c>
    </row>
    <row r="22" spans="1:39" ht="70.05" customHeight="1" x14ac:dyDescent="0.3">
      <c r="A22" s="5"/>
      <c r="B22" s="13" t="str">
        <f>IFERROR(INDEX(Roster!$B:$B, MATCH($A22, Roster!$A:$A, 0)),"")</f>
        <v/>
      </c>
      <c r="C22" s="6"/>
      <c r="D22" s="24" t="str">
        <f>IF(ISBLANK(C22),"",VLOOKUP(C22,LU_FEAST!$A$22:$D$26,LangNum,FALSE))</f>
        <v/>
      </c>
      <c r="E22" s="19"/>
      <c r="F22" s="24" t="str">
        <f>IF(ISBLANK(E22),"",VLOOKUP(E22,LU_FEAST!$A$30:$D$33,LangNum,FALSE))</f>
        <v/>
      </c>
      <c r="G22" s="19"/>
      <c r="H22" s="24" t="str">
        <f>IF(ISBLANK(G22),"",VLOOKUP(G22,LU_FEAST!$A$46:$D$49,LangNum,FALSE))</f>
        <v/>
      </c>
      <c r="I22" s="19"/>
      <c r="J22" s="24" t="str">
        <f>IF(ISBLANK(I22),"",VLOOKUP(I22,LU_FEAST!$A$53:$D$56,LangNum,FALSE))</f>
        <v/>
      </c>
      <c r="K22" s="19"/>
      <c r="L22" s="24" t="str">
        <f>IF(ISBLANK(K22),"",VLOOKUP(K22,LU_FEAST!$A$39:$D$42,LangNum,FALSE))</f>
        <v/>
      </c>
      <c r="M22" s="19"/>
      <c r="N22" s="24" t="str">
        <f>IF(ISBLANK(M22),"",VLOOKUP(M22,LU_FEAST!$A$60:$D$63,LangNum,FALSE))</f>
        <v/>
      </c>
      <c r="O22" s="19"/>
      <c r="P22" s="24" t="str">
        <f>IF(ISBLANK(O22),"",VLOOKUP(O22,LU_FEAST!$A$74:$D$77,LangNum,FALSE))</f>
        <v/>
      </c>
      <c r="Q22" s="19"/>
      <c r="R22" s="24" t="str">
        <f>IF(ISBLANK(Q22),"",VLOOKUP(Q22,LU_FEAST!$A$81:$D$84,LangNum,FALSE))</f>
        <v/>
      </c>
      <c r="S22" s="19"/>
      <c r="T22" s="24" t="str">
        <f>IF(ISBLANK(S22),"",VLOOKUP(S22,LU_FEAST!$A$88:$D$91,LangNum,FALSE))</f>
        <v/>
      </c>
      <c r="U22" s="4"/>
      <c r="V22" s="24" t="str">
        <f>IF(ISBLANK(U22),"",VLOOKUP(U22,LU_FEAST!$A$96:$D$116,LangNum,FALSE))</f>
        <v/>
      </c>
      <c r="W22" s="4"/>
      <c r="X22" s="24" t="str">
        <f>IF(ISBLANK(W22),"",VLOOKUP(W22,LU_FEAST!$A$96:$D$116,LangNum,FALSE))</f>
        <v/>
      </c>
      <c r="Z22" s="16" t="str">
        <f t="shared" si="0"/>
        <v/>
      </c>
      <c r="AA22" s="7" t="str">
        <f t="shared" si="1"/>
        <v/>
      </c>
      <c r="AB22" s="7" t="str">
        <f t="shared" si="2"/>
        <v/>
      </c>
      <c r="AC22" s="7" t="str">
        <f t="shared" si="3"/>
        <v/>
      </c>
      <c r="AD22" s="7" t="str">
        <f t="shared" si="4"/>
        <v/>
      </c>
      <c r="AE22" s="7" t="str">
        <f t="shared" si="5"/>
        <v/>
      </c>
      <c r="AF22" s="7" t="str">
        <f t="shared" si="6"/>
        <v/>
      </c>
      <c r="AG22" s="7" t="str">
        <f t="shared" si="7"/>
        <v/>
      </c>
      <c r="AH22" s="7" t="str">
        <f t="shared" si="8"/>
        <v/>
      </c>
      <c r="AI22" s="7" t="str">
        <f t="shared" si="9"/>
        <v/>
      </c>
      <c r="AJ22">
        <f t="shared" si="10"/>
        <v>0</v>
      </c>
      <c r="AK22">
        <f t="shared" si="11"/>
        <v>0</v>
      </c>
      <c r="AL22" t="b">
        <f t="shared" si="12"/>
        <v>0</v>
      </c>
      <c r="AM22" t="str">
        <f t="shared" si="13"/>
        <v/>
      </c>
    </row>
    <row r="23" spans="1:39" ht="70.05" customHeight="1" x14ac:dyDescent="0.3">
      <c r="A23" s="5"/>
      <c r="B23" s="13" t="str">
        <f>IFERROR(INDEX(Roster!$B:$B, MATCH($A23, Roster!$A:$A, 0)),"")</f>
        <v/>
      </c>
      <c r="C23" s="6"/>
      <c r="D23" s="24" t="str">
        <f>IF(ISBLANK(C23),"",VLOOKUP(C23,LU_FEAST!$A$22:$D$26,LangNum,FALSE))</f>
        <v/>
      </c>
      <c r="E23" s="19"/>
      <c r="F23" s="24" t="str">
        <f>IF(ISBLANK(E23),"",VLOOKUP(E23,LU_FEAST!$A$30:$D$33,LangNum,FALSE))</f>
        <v/>
      </c>
      <c r="G23" s="19"/>
      <c r="H23" s="24" t="str">
        <f>IF(ISBLANK(G23),"",VLOOKUP(G23,LU_FEAST!$A$46:$D$49,LangNum,FALSE))</f>
        <v/>
      </c>
      <c r="I23" s="19"/>
      <c r="J23" s="24" t="str">
        <f>IF(ISBLANK(I23),"",VLOOKUP(I23,LU_FEAST!$A$53:$D$56,LangNum,FALSE))</f>
        <v/>
      </c>
      <c r="K23" s="19"/>
      <c r="L23" s="24" t="str">
        <f>IF(ISBLANK(K23),"",VLOOKUP(K23,LU_FEAST!$A$39:$D$42,LangNum,FALSE))</f>
        <v/>
      </c>
      <c r="M23" s="19"/>
      <c r="N23" s="24" t="str">
        <f>IF(ISBLANK(M23),"",VLOOKUP(M23,LU_FEAST!$A$60:$D$63,LangNum,FALSE))</f>
        <v/>
      </c>
      <c r="O23" s="19"/>
      <c r="P23" s="24" t="str">
        <f>IF(ISBLANK(O23),"",VLOOKUP(O23,LU_FEAST!$A$74:$D$77,LangNum,FALSE))</f>
        <v/>
      </c>
      <c r="Q23" s="19"/>
      <c r="R23" s="24" t="str">
        <f>IF(ISBLANK(Q23),"",VLOOKUP(Q23,LU_FEAST!$A$81:$D$84,LangNum,FALSE))</f>
        <v/>
      </c>
      <c r="S23" s="19"/>
      <c r="T23" s="24" t="str">
        <f>IF(ISBLANK(S23),"",VLOOKUP(S23,LU_FEAST!$A$88:$D$91,LangNum,FALSE))</f>
        <v/>
      </c>
      <c r="U23" s="4"/>
      <c r="V23" s="24" t="str">
        <f>IF(ISBLANK(U23),"",VLOOKUP(U23,LU_FEAST!$A$96:$D$116,LangNum,FALSE))</f>
        <v/>
      </c>
      <c r="W23" s="4"/>
      <c r="X23" s="24" t="str">
        <f>IF(ISBLANK(W23),"",VLOOKUP(W23,LU_FEAST!$A$96:$D$116,LangNum,FALSE))</f>
        <v/>
      </c>
      <c r="Z23" s="16" t="str">
        <f t="shared" si="0"/>
        <v/>
      </c>
      <c r="AA23" s="7" t="str">
        <f t="shared" si="1"/>
        <v/>
      </c>
      <c r="AB23" s="7" t="str">
        <f t="shared" si="2"/>
        <v/>
      </c>
      <c r="AC23" s="7" t="str">
        <f t="shared" si="3"/>
        <v/>
      </c>
      <c r="AD23" s="7" t="str">
        <f t="shared" si="4"/>
        <v/>
      </c>
      <c r="AE23" s="7" t="str">
        <f t="shared" si="5"/>
        <v/>
      </c>
      <c r="AF23" s="7" t="str">
        <f t="shared" si="6"/>
        <v/>
      </c>
      <c r="AG23" s="7" t="str">
        <f t="shared" si="7"/>
        <v/>
      </c>
      <c r="AH23" s="7" t="str">
        <f t="shared" si="8"/>
        <v/>
      </c>
      <c r="AI23" s="7" t="str">
        <f t="shared" si="9"/>
        <v/>
      </c>
      <c r="AJ23">
        <f t="shared" si="10"/>
        <v>0</v>
      </c>
      <c r="AK23">
        <f t="shared" si="11"/>
        <v>0</v>
      </c>
      <c r="AL23" t="b">
        <f t="shared" si="12"/>
        <v>0</v>
      </c>
      <c r="AM23" t="str">
        <f t="shared" si="13"/>
        <v/>
      </c>
    </row>
    <row r="24" spans="1:39" ht="70.05" customHeight="1" x14ac:dyDescent="0.3">
      <c r="A24" s="5"/>
      <c r="B24" s="13" t="str">
        <f>IFERROR(INDEX(Roster!$B:$B, MATCH($A24, Roster!$A:$A, 0)),"")</f>
        <v/>
      </c>
      <c r="C24" s="6"/>
      <c r="D24" s="24" t="str">
        <f>IF(ISBLANK(C24),"",VLOOKUP(C24,LU_FEAST!$A$22:$D$26,LangNum,FALSE))</f>
        <v/>
      </c>
      <c r="E24" s="19"/>
      <c r="F24" s="24" t="str">
        <f>IF(ISBLANK(E24),"",VLOOKUP(E24,LU_FEAST!$A$30:$D$33,LangNum,FALSE))</f>
        <v/>
      </c>
      <c r="G24" s="19"/>
      <c r="H24" s="24" t="str">
        <f>IF(ISBLANK(G24),"",VLOOKUP(G24,LU_FEAST!$A$46:$D$49,LangNum,FALSE))</f>
        <v/>
      </c>
      <c r="I24" s="19"/>
      <c r="J24" s="24" t="str">
        <f>IF(ISBLANK(I24),"",VLOOKUP(I24,LU_FEAST!$A$53:$D$56,LangNum,FALSE))</f>
        <v/>
      </c>
      <c r="K24" s="19"/>
      <c r="L24" s="24" t="str">
        <f>IF(ISBLANK(K24),"",VLOOKUP(K24,LU_FEAST!$A$39:$D$42,LangNum,FALSE))</f>
        <v/>
      </c>
      <c r="M24" s="19"/>
      <c r="N24" s="24" t="str">
        <f>IF(ISBLANK(M24),"",VLOOKUP(M24,LU_FEAST!$A$60:$D$63,LangNum,FALSE))</f>
        <v/>
      </c>
      <c r="O24" s="19"/>
      <c r="P24" s="24" t="str">
        <f>IF(ISBLANK(O24),"",VLOOKUP(O24,LU_FEAST!$A$74:$D$77,LangNum,FALSE))</f>
        <v/>
      </c>
      <c r="Q24" s="19"/>
      <c r="R24" s="24" t="str">
        <f>IF(ISBLANK(Q24),"",VLOOKUP(Q24,LU_FEAST!$A$81:$D$84,LangNum,FALSE))</f>
        <v/>
      </c>
      <c r="S24" s="19"/>
      <c r="T24" s="24" t="str">
        <f>IF(ISBLANK(S24),"",VLOOKUP(S24,LU_FEAST!$A$88:$D$91,LangNum,FALSE))</f>
        <v/>
      </c>
      <c r="U24" s="4"/>
      <c r="V24" s="24" t="str">
        <f>IF(ISBLANK(U24),"",VLOOKUP(U24,LU_FEAST!$A$96:$D$116,LangNum,FALSE))</f>
        <v/>
      </c>
      <c r="W24" s="4"/>
      <c r="X24" s="24" t="str">
        <f>IF(ISBLANK(W24),"",VLOOKUP(W24,LU_FEAST!$A$96:$D$116,LangNum,FALSE))</f>
        <v/>
      </c>
      <c r="Z24" s="16" t="str">
        <f t="shared" si="0"/>
        <v/>
      </c>
      <c r="AA24" s="7" t="str">
        <f t="shared" si="1"/>
        <v/>
      </c>
      <c r="AB24" s="7" t="str">
        <f t="shared" si="2"/>
        <v/>
      </c>
      <c r="AC24" s="7" t="str">
        <f t="shared" si="3"/>
        <v/>
      </c>
      <c r="AD24" s="7" t="str">
        <f t="shared" si="4"/>
        <v/>
      </c>
      <c r="AE24" s="7" t="str">
        <f t="shared" si="5"/>
        <v/>
      </c>
      <c r="AF24" s="7" t="str">
        <f t="shared" si="6"/>
        <v/>
      </c>
      <c r="AG24" s="7" t="str">
        <f t="shared" si="7"/>
        <v/>
      </c>
      <c r="AH24" s="7" t="str">
        <f t="shared" si="8"/>
        <v/>
      </c>
      <c r="AI24" s="7" t="str">
        <f t="shared" si="9"/>
        <v/>
      </c>
      <c r="AJ24">
        <f t="shared" si="10"/>
        <v>0</v>
      </c>
      <c r="AK24">
        <f t="shared" si="11"/>
        <v>0</v>
      </c>
      <c r="AL24" t="b">
        <f t="shared" si="12"/>
        <v>0</v>
      </c>
      <c r="AM24" t="str">
        <f t="shared" si="13"/>
        <v/>
      </c>
    </row>
    <row r="25" spans="1:39" ht="70.05" customHeight="1" x14ac:dyDescent="0.3">
      <c r="A25" s="5"/>
      <c r="B25" s="13" t="str">
        <f>IFERROR(INDEX(Roster!$B:$B, MATCH($A25, Roster!$A:$A, 0)),"")</f>
        <v/>
      </c>
      <c r="C25" s="6"/>
      <c r="D25" s="24" t="str">
        <f>IF(ISBLANK(C25),"",VLOOKUP(C25,LU_FEAST!$A$22:$D$26,LangNum,FALSE))</f>
        <v/>
      </c>
      <c r="E25" s="19"/>
      <c r="F25" s="24" t="str">
        <f>IF(ISBLANK(E25),"",VLOOKUP(E25,LU_FEAST!$A$30:$D$33,LangNum,FALSE))</f>
        <v/>
      </c>
      <c r="G25" s="19"/>
      <c r="H25" s="24" t="str">
        <f>IF(ISBLANK(G25),"",VLOOKUP(G25,LU_FEAST!$A$46:$D$49,LangNum,FALSE))</f>
        <v/>
      </c>
      <c r="I25" s="19"/>
      <c r="J25" s="24" t="str">
        <f>IF(ISBLANK(I25),"",VLOOKUP(I25,LU_FEAST!$A$53:$D$56,LangNum,FALSE))</f>
        <v/>
      </c>
      <c r="K25" s="19"/>
      <c r="L25" s="24" t="str">
        <f>IF(ISBLANK(K25),"",VLOOKUP(K25,LU_FEAST!$A$39:$D$42,LangNum,FALSE))</f>
        <v/>
      </c>
      <c r="M25" s="19"/>
      <c r="N25" s="24" t="str">
        <f>IF(ISBLANK(M25),"",VLOOKUP(M25,LU_FEAST!$A$60:$D$63,LangNum,FALSE))</f>
        <v/>
      </c>
      <c r="O25" s="19"/>
      <c r="P25" s="24" t="str">
        <f>IF(ISBLANK(O25),"",VLOOKUP(O25,LU_FEAST!$A$74:$D$77,LangNum,FALSE))</f>
        <v/>
      </c>
      <c r="Q25" s="19"/>
      <c r="R25" s="24" t="str">
        <f>IF(ISBLANK(Q25),"",VLOOKUP(Q25,LU_FEAST!$A$81:$D$84,LangNum,FALSE))</f>
        <v/>
      </c>
      <c r="S25" s="19"/>
      <c r="T25" s="24" t="str">
        <f>IF(ISBLANK(S25),"",VLOOKUP(S25,LU_FEAST!$A$88:$D$91,LangNum,FALSE))</f>
        <v/>
      </c>
      <c r="U25" s="4"/>
      <c r="V25" s="24" t="str">
        <f>IF(ISBLANK(U25),"",VLOOKUP(U25,LU_FEAST!$A$96:$D$116,LangNum,FALSE))</f>
        <v/>
      </c>
      <c r="W25" s="4"/>
      <c r="X25" s="24" t="str">
        <f>IF(ISBLANK(W25),"",VLOOKUP(W25,LU_FEAST!$A$96:$D$116,LangNum,FALSE))</f>
        <v/>
      </c>
      <c r="Z25" s="16" t="str">
        <f t="shared" si="0"/>
        <v/>
      </c>
      <c r="AA25" s="7" t="str">
        <f t="shared" si="1"/>
        <v/>
      </c>
      <c r="AB25" s="7" t="str">
        <f t="shared" si="2"/>
        <v/>
      </c>
      <c r="AC25" s="7" t="str">
        <f t="shared" si="3"/>
        <v/>
      </c>
      <c r="AD25" s="7" t="str">
        <f t="shared" si="4"/>
        <v/>
      </c>
      <c r="AE25" s="7" t="str">
        <f t="shared" si="5"/>
        <v/>
      </c>
      <c r="AF25" s="7" t="str">
        <f t="shared" si="6"/>
        <v/>
      </c>
      <c r="AG25" s="7" t="str">
        <f t="shared" si="7"/>
        <v/>
      </c>
      <c r="AH25" s="7" t="str">
        <f t="shared" si="8"/>
        <v/>
      </c>
      <c r="AI25" s="7" t="str">
        <f t="shared" si="9"/>
        <v/>
      </c>
      <c r="AJ25">
        <f t="shared" si="10"/>
        <v>0</v>
      </c>
      <c r="AK25">
        <f t="shared" si="11"/>
        <v>0</v>
      </c>
      <c r="AL25" t="b">
        <f t="shared" si="12"/>
        <v>0</v>
      </c>
      <c r="AM25" t="str">
        <f t="shared" si="13"/>
        <v/>
      </c>
    </row>
    <row r="26" spans="1:39" ht="70.05" customHeight="1" x14ac:dyDescent="0.3">
      <c r="A26" s="5"/>
      <c r="B26" s="13" t="str">
        <f>IFERROR(INDEX(Roster!$B:$B, MATCH($A26, Roster!$A:$A, 0)),"")</f>
        <v/>
      </c>
      <c r="C26" s="6"/>
      <c r="D26" s="24" t="str">
        <f>IF(ISBLANK(C26),"",VLOOKUP(C26,LU_FEAST!$A$22:$D$26,LangNum,FALSE))</f>
        <v/>
      </c>
      <c r="E26" s="19"/>
      <c r="F26" s="24" t="str">
        <f>IF(ISBLANK(E26),"",VLOOKUP(E26,LU_FEAST!$A$30:$D$33,LangNum,FALSE))</f>
        <v/>
      </c>
      <c r="G26" s="19"/>
      <c r="H26" s="24" t="str">
        <f>IF(ISBLANK(G26),"",VLOOKUP(G26,LU_FEAST!$A$46:$D$49,LangNum,FALSE))</f>
        <v/>
      </c>
      <c r="I26" s="19"/>
      <c r="J26" s="24" t="str">
        <f>IF(ISBLANK(I26),"",VLOOKUP(I26,LU_FEAST!$A$53:$D$56,LangNum,FALSE))</f>
        <v/>
      </c>
      <c r="K26" s="19"/>
      <c r="L26" s="24" t="str">
        <f>IF(ISBLANK(K26),"",VLOOKUP(K26,LU_FEAST!$A$39:$D$42,LangNum,FALSE))</f>
        <v/>
      </c>
      <c r="M26" s="19"/>
      <c r="N26" s="24" t="str">
        <f>IF(ISBLANK(M26),"",VLOOKUP(M26,LU_FEAST!$A$60:$D$63,LangNum,FALSE))</f>
        <v/>
      </c>
      <c r="O26" s="19"/>
      <c r="P26" s="24" t="str">
        <f>IF(ISBLANK(O26),"",VLOOKUP(O26,LU_FEAST!$A$74:$D$77,LangNum,FALSE))</f>
        <v/>
      </c>
      <c r="Q26" s="19"/>
      <c r="R26" s="24" t="str">
        <f>IF(ISBLANK(Q26),"",VLOOKUP(Q26,LU_FEAST!$A$81:$D$84,LangNum,FALSE))</f>
        <v/>
      </c>
      <c r="S26" s="19"/>
      <c r="T26" s="24" t="str">
        <f>IF(ISBLANK(S26),"",VLOOKUP(S26,LU_FEAST!$A$88:$D$91,LangNum,FALSE))</f>
        <v/>
      </c>
      <c r="U26" s="4"/>
      <c r="V26" s="24" t="str">
        <f>IF(ISBLANK(U26),"",VLOOKUP(U26,LU_FEAST!$A$96:$D$116,LangNum,FALSE))</f>
        <v/>
      </c>
      <c r="W26" s="4"/>
      <c r="X26" s="24" t="str">
        <f>IF(ISBLANK(W26),"",VLOOKUP(W26,LU_FEAST!$A$96:$D$116,LangNum,FALSE))</f>
        <v/>
      </c>
      <c r="Z26" s="16" t="str">
        <f t="shared" si="0"/>
        <v/>
      </c>
      <c r="AA26" s="7" t="str">
        <f t="shared" si="1"/>
        <v/>
      </c>
      <c r="AB26" s="7" t="str">
        <f t="shared" si="2"/>
        <v/>
      </c>
      <c r="AC26" s="7" t="str">
        <f t="shared" si="3"/>
        <v/>
      </c>
      <c r="AD26" s="7" t="str">
        <f t="shared" si="4"/>
        <v/>
      </c>
      <c r="AE26" s="7" t="str">
        <f t="shared" si="5"/>
        <v/>
      </c>
      <c r="AF26" s="7" t="str">
        <f t="shared" si="6"/>
        <v/>
      </c>
      <c r="AG26" s="7" t="str">
        <f t="shared" si="7"/>
        <v/>
      </c>
      <c r="AH26" s="7" t="str">
        <f t="shared" si="8"/>
        <v/>
      </c>
      <c r="AI26" s="7" t="str">
        <f t="shared" si="9"/>
        <v/>
      </c>
      <c r="AJ26">
        <f t="shared" si="10"/>
        <v>0</v>
      </c>
      <c r="AK26">
        <f t="shared" si="11"/>
        <v>0</v>
      </c>
      <c r="AL26" t="b">
        <f t="shared" si="12"/>
        <v>0</v>
      </c>
      <c r="AM26" t="str">
        <f t="shared" si="13"/>
        <v/>
      </c>
    </row>
    <row r="27" spans="1:39" ht="70.05" customHeight="1" x14ac:dyDescent="0.3">
      <c r="A27" s="5"/>
      <c r="B27" s="13" t="str">
        <f>IFERROR(INDEX(Roster!$B:$B, MATCH($A27, Roster!$A:$A, 0)),"")</f>
        <v/>
      </c>
      <c r="C27" s="6"/>
      <c r="D27" s="24" t="str">
        <f>IF(ISBLANK(C27),"",VLOOKUP(C27,LU_FEAST!$A$22:$D$26,LangNum,FALSE))</f>
        <v/>
      </c>
      <c r="E27" s="19"/>
      <c r="F27" s="24" t="str">
        <f>IF(ISBLANK(E27),"",VLOOKUP(E27,LU_FEAST!$A$30:$D$33,LangNum,FALSE))</f>
        <v/>
      </c>
      <c r="G27" s="19"/>
      <c r="H27" s="24" t="str">
        <f>IF(ISBLANK(G27),"",VLOOKUP(G27,LU_FEAST!$A$46:$D$49,LangNum,FALSE))</f>
        <v/>
      </c>
      <c r="I27" s="19"/>
      <c r="J27" s="24" t="str">
        <f>IF(ISBLANK(I27),"",VLOOKUP(I27,LU_FEAST!$A$53:$D$56,LangNum,FALSE))</f>
        <v/>
      </c>
      <c r="K27" s="19"/>
      <c r="L27" s="24" t="str">
        <f>IF(ISBLANK(K27),"",VLOOKUP(K27,LU_FEAST!$A$39:$D$42,LangNum,FALSE))</f>
        <v/>
      </c>
      <c r="M27" s="19"/>
      <c r="N27" s="24" t="str">
        <f>IF(ISBLANK(M27),"",VLOOKUP(M27,LU_FEAST!$A$60:$D$63,LangNum,FALSE))</f>
        <v/>
      </c>
      <c r="O27" s="19"/>
      <c r="P27" s="24" t="str">
        <f>IF(ISBLANK(O27),"",VLOOKUP(O27,LU_FEAST!$A$74:$D$77,LangNum,FALSE))</f>
        <v/>
      </c>
      <c r="Q27" s="19"/>
      <c r="R27" s="24" t="str">
        <f>IF(ISBLANK(Q27),"",VLOOKUP(Q27,LU_FEAST!$A$81:$D$84,LangNum,FALSE))</f>
        <v/>
      </c>
      <c r="S27" s="19"/>
      <c r="T27" s="24" t="str">
        <f>IF(ISBLANK(S27),"",VLOOKUP(S27,LU_FEAST!$A$88:$D$91,LangNum,FALSE))</f>
        <v/>
      </c>
      <c r="U27" s="4"/>
      <c r="V27" s="24" t="str">
        <f>IF(ISBLANK(U27),"",VLOOKUP(U27,LU_FEAST!$A$96:$D$116,LangNum,FALSE))</f>
        <v/>
      </c>
      <c r="W27" s="4"/>
      <c r="X27" s="24" t="str">
        <f>IF(ISBLANK(W27),"",VLOOKUP(W27,LU_FEAST!$A$96:$D$116,LangNum,FALSE))</f>
        <v/>
      </c>
      <c r="Z27" s="16" t="str">
        <f t="shared" si="0"/>
        <v/>
      </c>
      <c r="AA27" s="7" t="str">
        <f t="shared" si="1"/>
        <v/>
      </c>
      <c r="AB27" s="7" t="str">
        <f t="shared" si="2"/>
        <v/>
      </c>
      <c r="AC27" s="7" t="str">
        <f t="shared" si="3"/>
        <v/>
      </c>
      <c r="AD27" s="7" t="str">
        <f t="shared" si="4"/>
        <v/>
      </c>
      <c r="AE27" s="7" t="str">
        <f t="shared" si="5"/>
        <v/>
      </c>
      <c r="AF27" s="7" t="str">
        <f t="shared" si="6"/>
        <v/>
      </c>
      <c r="AG27" s="7" t="str">
        <f t="shared" si="7"/>
        <v/>
      </c>
      <c r="AH27" s="7" t="str">
        <f t="shared" si="8"/>
        <v/>
      </c>
      <c r="AI27" s="7" t="str">
        <f t="shared" si="9"/>
        <v/>
      </c>
      <c r="AJ27">
        <f t="shared" si="10"/>
        <v>0</v>
      </c>
      <c r="AK27">
        <f t="shared" si="11"/>
        <v>0</v>
      </c>
      <c r="AL27" t="b">
        <f t="shared" si="12"/>
        <v>0</v>
      </c>
      <c r="AM27" t="str">
        <f t="shared" si="13"/>
        <v/>
      </c>
    </row>
    <row r="28" spans="1:39" ht="70.05" customHeight="1" x14ac:dyDescent="0.3">
      <c r="A28" s="5"/>
      <c r="B28" s="13" t="str">
        <f>IFERROR(INDEX(Roster!$B:$B, MATCH($A28, Roster!$A:$A, 0)),"")</f>
        <v/>
      </c>
      <c r="C28" s="6"/>
      <c r="D28" s="24" t="str">
        <f>IF(ISBLANK(C28),"",VLOOKUP(C28,LU_FEAST!$A$22:$D$26,LangNum,FALSE))</f>
        <v/>
      </c>
      <c r="E28" s="19"/>
      <c r="F28" s="24" t="str">
        <f>IF(ISBLANK(E28),"",VLOOKUP(E28,LU_FEAST!$A$30:$D$33,LangNum,FALSE))</f>
        <v/>
      </c>
      <c r="G28" s="19"/>
      <c r="H28" s="24" t="str">
        <f>IF(ISBLANK(G28),"",VLOOKUP(G28,LU_FEAST!$A$46:$D$49,LangNum,FALSE))</f>
        <v/>
      </c>
      <c r="I28" s="19"/>
      <c r="J28" s="24" t="str">
        <f>IF(ISBLANK(I28),"",VLOOKUP(I28,LU_FEAST!$A$53:$D$56,LangNum,FALSE))</f>
        <v/>
      </c>
      <c r="K28" s="19"/>
      <c r="L28" s="24" t="str">
        <f>IF(ISBLANK(K28),"",VLOOKUP(K28,LU_FEAST!$A$39:$D$42,LangNum,FALSE))</f>
        <v/>
      </c>
      <c r="M28" s="19"/>
      <c r="N28" s="24" t="str">
        <f>IF(ISBLANK(M28),"",VLOOKUP(M28,LU_FEAST!$A$60:$D$63,LangNum,FALSE))</f>
        <v/>
      </c>
      <c r="O28" s="19"/>
      <c r="P28" s="24" t="str">
        <f>IF(ISBLANK(O28),"",VLOOKUP(O28,LU_FEAST!$A$74:$D$77,LangNum,FALSE))</f>
        <v/>
      </c>
      <c r="Q28" s="19"/>
      <c r="R28" s="24" t="str">
        <f>IF(ISBLANK(Q28),"",VLOOKUP(Q28,LU_FEAST!$A$81:$D$84,LangNum,FALSE))</f>
        <v/>
      </c>
      <c r="S28" s="19"/>
      <c r="T28" s="24" t="str">
        <f>IF(ISBLANK(S28),"",VLOOKUP(S28,LU_FEAST!$A$88:$D$91,LangNum,FALSE))</f>
        <v/>
      </c>
      <c r="U28" s="4"/>
      <c r="V28" s="24" t="str">
        <f>IF(ISBLANK(U28),"",VLOOKUP(U28,LU_FEAST!$A$96:$D$116,LangNum,FALSE))</f>
        <v/>
      </c>
      <c r="W28" s="4"/>
      <c r="X28" s="24" t="str">
        <f>IF(ISBLANK(W28),"",VLOOKUP(W28,LU_FEAST!$A$96:$D$116,LangNum,FALSE))</f>
        <v/>
      </c>
      <c r="Z28" s="16" t="str">
        <f t="shared" si="0"/>
        <v/>
      </c>
      <c r="AA28" s="7" t="str">
        <f t="shared" si="1"/>
        <v/>
      </c>
      <c r="AB28" s="7" t="str">
        <f t="shared" si="2"/>
        <v/>
      </c>
      <c r="AC28" s="7" t="str">
        <f t="shared" si="3"/>
        <v/>
      </c>
      <c r="AD28" s="7" t="str">
        <f t="shared" si="4"/>
        <v/>
      </c>
      <c r="AE28" s="7" t="str">
        <f t="shared" si="5"/>
        <v/>
      </c>
      <c r="AF28" s="7" t="str">
        <f t="shared" si="6"/>
        <v/>
      </c>
      <c r="AG28" s="7" t="str">
        <f t="shared" si="7"/>
        <v/>
      </c>
      <c r="AH28" s="7" t="str">
        <f t="shared" si="8"/>
        <v/>
      </c>
      <c r="AI28" s="7" t="str">
        <f t="shared" si="9"/>
        <v/>
      </c>
      <c r="AJ28">
        <f t="shared" si="10"/>
        <v>0</v>
      </c>
      <c r="AK28">
        <f t="shared" si="11"/>
        <v>0</v>
      </c>
      <c r="AL28" t="b">
        <f t="shared" si="12"/>
        <v>0</v>
      </c>
      <c r="AM28" t="str">
        <f t="shared" si="13"/>
        <v/>
      </c>
    </row>
    <row r="29" spans="1:39" ht="70.05" customHeight="1" x14ac:dyDescent="0.3">
      <c r="A29" s="5"/>
      <c r="B29" s="13" t="str">
        <f>IFERROR(INDEX(Roster!$B:$B, MATCH($A29, Roster!$A:$A, 0)),"")</f>
        <v/>
      </c>
      <c r="C29" s="6"/>
      <c r="D29" s="24" t="str">
        <f>IF(ISBLANK(C29),"",VLOOKUP(C29,LU_FEAST!$A$22:$D$26,LangNum,FALSE))</f>
        <v/>
      </c>
      <c r="E29" s="19"/>
      <c r="F29" s="24" t="str">
        <f>IF(ISBLANK(E29),"",VLOOKUP(E29,LU_FEAST!$A$30:$D$33,LangNum,FALSE))</f>
        <v/>
      </c>
      <c r="G29" s="19"/>
      <c r="H29" s="24" t="str">
        <f>IF(ISBLANK(G29),"",VLOOKUP(G29,LU_FEAST!$A$46:$D$49,LangNum,FALSE))</f>
        <v/>
      </c>
      <c r="I29" s="19"/>
      <c r="J29" s="24" t="str">
        <f>IF(ISBLANK(I29),"",VLOOKUP(I29,LU_FEAST!$A$53:$D$56,LangNum,FALSE))</f>
        <v/>
      </c>
      <c r="K29" s="19"/>
      <c r="L29" s="24" t="str">
        <f>IF(ISBLANK(K29),"",VLOOKUP(K29,LU_FEAST!$A$39:$D$42,LangNum,FALSE))</f>
        <v/>
      </c>
      <c r="M29" s="19"/>
      <c r="N29" s="24" t="str">
        <f>IF(ISBLANK(M29),"",VLOOKUP(M29,LU_FEAST!$A$60:$D$63,LangNum,FALSE))</f>
        <v/>
      </c>
      <c r="O29" s="19"/>
      <c r="P29" s="24" t="str">
        <f>IF(ISBLANK(O29),"",VLOOKUP(O29,LU_FEAST!$A$74:$D$77,LangNum,FALSE))</f>
        <v/>
      </c>
      <c r="Q29" s="19"/>
      <c r="R29" s="24" t="str">
        <f>IF(ISBLANK(Q29),"",VLOOKUP(Q29,LU_FEAST!$A$81:$D$84,LangNum,FALSE))</f>
        <v/>
      </c>
      <c r="S29" s="19"/>
      <c r="T29" s="24" t="str">
        <f>IF(ISBLANK(S29),"",VLOOKUP(S29,LU_FEAST!$A$88:$D$91,LangNum,FALSE))</f>
        <v/>
      </c>
      <c r="U29" s="4"/>
      <c r="V29" s="24" t="str">
        <f>IF(ISBLANK(U29),"",VLOOKUP(U29,LU_FEAST!$A$96:$D$116,LangNum,FALSE))</f>
        <v/>
      </c>
      <c r="W29" s="4"/>
      <c r="X29" s="24" t="str">
        <f>IF(ISBLANK(W29),"",VLOOKUP(W29,LU_FEAST!$A$96:$D$116,LangNum,FALSE))</f>
        <v/>
      </c>
      <c r="Z29" s="16" t="str">
        <f t="shared" si="0"/>
        <v/>
      </c>
      <c r="AA29" s="7" t="str">
        <f t="shared" si="1"/>
        <v/>
      </c>
      <c r="AB29" s="7" t="str">
        <f t="shared" si="2"/>
        <v/>
      </c>
      <c r="AC29" s="7" t="str">
        <f t="shared" si="3"/>
        <v/>
      </c>
      <c r="AD29" s="7" t="str">
        <f t="shared" si="4"/>
        <v/>
      </c>
      <c r="AE29" s="7" t="str">
        <f t="shared" si="5"/>
        <v/>
      </c>
      <c r="AF29" s="7" t="str">
        <f t="shared" si="6"/>
        <v/>
      </c>
      <c r="AG29" s="7" t="str">
        <f t="shared" si="7"/>
        <v/>
      </c>
      <c r="AH29" s="7" t="str">
        <f t="shared" si="8"/>
        <v/>
      </c>
      <c r="AI29" s="7" t="str">
        <f t="shared" si="9"/>
        <v/>
      </c>
      <c r="AJ29">
        <f t="shared" si="10"/>
        <v>0</v>
      </c>
      <c r="AK29">
        <f t="shared" si="11"/>
        <v>0</v>
      </c>
      <c r="AL29" t="b">
        <f t="shared" si="12"/>
        <v>0</v>
      </c>
      <c r="AM29" t="str">
        <f t="shared" si="13"/>
        <v/>
      </c>
    </row>
    <row r="30" spans="1:39" ht="70.05" customHeight="1" x14ac:dyDescent="0.3">
      <c r="A30" s="5"/>
      <c r="B30" s="13" t="str">
        <f>IFERROR(INDEX(Roster!$B:$B, MATCH($A30, Roster!$A:$A, 0)),"")</f>
        <v/>
      </c>
      <c r="C30" s="6"/>
      <c r="D30" s="24" t="str">
        <f>IF(ISBLANK(C30),"",VLOOKUP(C30,LU_FEAST!$A$22:$D$26,LangNum,FALSE))</f>
        <v/>
      </c>
      <c r="E30" s="19"/>
      <c r="F30" s="24" t="str">
        <f>IF(ISBLANK(E30),"",VLOOKUP(E30,LU_FEAST!$A$30:$D$33,LangNum,FALSE))</f>
        <v/>
      </c>
      <c r="G30" s="19"/>
      <c r="H30" s="24" t="str">
        <f>IF(ISBLANK(G30),"",VLOOKUP(G30,LU_FEAST!$A$46:$D$49,LangNum,FALSE))</f>
        <v/>
      </c>
      <c r="I30" s="19"/>
      <c r="J30" s="24" t="str">
        <f>IF(ISBLANK(I30),"",VLOOKUP(I30,LU_FEAST!$A$53:$D$56,LangNum,FALSE))</f>
        <v/>
      </c>
      <c r="K30" s="19"/>
      <c r="L30" s="24" t="str">
        <f>IF(ISBLANK(K30),"",VLOOKUP(K30,LU_FEAST!$A$39:$D$42,LangNum,FALSE))</f>
        <v/>
      </c>
      <c r="M30" s="19"/>
      <c r="N30" s="24" t="str">
        <f>IF(ISBLANK(M30),"",VLOOKUP(M30,LU_FEAST!$A$60:$D$63,LangNum,FALSE))</f>
        <v/>
      </c>
      <c r="O30" s="19"/>
      <c r="P30" s="24" t="str">
        <f>IF(ISBLANK(O30),"",VLOOKUP(O30,LU_FEAST!$A$74:$D$77,LangNum,FALSE))</f>
        <v/>
      </c>
      <c r="Q30" s="19"/>
      <c r="R30" s="24" t="str">
        <f>IF(ISBLANK(Q30),"",VLOOKUP(Q30,LU_FEAST!$A$81:$D$84,LangNum,FALSE))</f>
        <v/>
      </c>
      <c r="S30" s="19"/>
      <c r="T30" s="24" t="str">
        <f>IF(ISBLANK(S30),"",VLOOKUP(S30,LU_FEAST!$A$88:$D$91,LangNum,FALSE))</f>
        <v/>
      </c>
      <c r="U30" s="4"/>
      <c r="V30" s="24" t="str">
        <f>IF(ISBLANK(U30),"",VLOOKUP(U30,LU_FEAST!$A$96:$D$116,LangNum,FALSE))</f>
        <v/>
      </c>
      <c r="W30" s="4"/>
      <c r="X30" s="24" t="str">
        <f>IF(ISBLANK(W30),"",VLOOKUP(W30,LU_FEAST!$A$96:$D$116,LangNum,FALSE))</f>
        <v/>
      </c>
      <c r="Z30" s="16" t="str">
        <f t="shared" si="0"/>
        <v/>
      </c>
      <c r="AA30" s="7" t="str">
        <f t="shared" si="1"/>
        <v/>
      </c>
      <c r="AB30" s="7" t="str">
        <f t="shared" si="2"/>
        <v/>
      </c>
      <c r="AC30" s="7" t="str">
        <f t="shared" si="3"/>
        <v/>
      </c>
      <c r="AD30" s="7" t="str">
        <f t="shared" si="4"/>
        <v/>
      </c>
      <c r="AE30" s="7" t="str">
        <f t="shared" si="5"/>
        <v/>
      </c>
      <c r="AF30" s="7" t="str">
        <f t="shared" si="6"/>
        <v/>
      </c>
      <c r="AG30" s="7" t="str">
        <f t="shared" si="7"/>
        <v/>
      </c>
      <c r="AH30" s="7" t="str">
        <f t="shared" si="8"/>
        <v/>
      </c>
      <c r="AI30" s="7" t="str">
        <f t="shared" si="9"/>
        <v/>
      </c>
      <c r="AJ30">
        <f t="shared" si="10"/>
        <v>0</v>
      </c>
      <c r="AK30">
        <f t="shared" si="11"/>
        <v>0</v>
      </c>
      <c r="AL30" t="b">
        <f t="shared" si="12"/>
        <v>0</v>
      </c>
      <c r="AM30" t="str">
        <f t="shared" si="13"/>
        <v/>
      </c>
    </row>
    <row r="31" spans="1:39" ht="70.05" customHeight="1" x14ac:dyDescent="0.3">
      <c r="A31" s="5"/>
      <c r="B31" s="13" t="str">
        <f>IFERROR(INDEX(Roster!$B:$B, MATCH($A31, Roster!$A:$A, 0)),"")</f>
        <v/>
      </c>
      <c r="C31" s="6"/>
      <c r="D31" s="24" t="str">
        <f>IF(ISBLANK(C31),"",VLOOKUP(C31,LU_FEAST!$A$22:$D$26,LangNum,FALSE))</f>
        <v/>
      </c>
      <c r="E31" s="19"/>
      <c r="F31" s="24" t="str">
        <f>IF(ISBLANK(E31),"",VLOOKUP(E31,LU_FEAST!$A$30:$D$33,LangNum,FALSE))</f>
        <v/>
      </c>
      <c r="G31" s="19"/>
      <c r="H31" s="24" t="str">
        <f>IF(ISBLANK(G31),"",VLOOKUP(G31,LU_FEAST!$A$46:$D$49,LangNum,FALSE))</f>
        <v/>
      </c>
      <c r="I31" s="19"/>
      <c r="J31" s="24" t="str">
        <f>IF(ISBLANK(I31),"",VLOOKUP(I31,LU_FEAST!$A$53:$D$56,LangNum,FALSE))</f>
        <v/>
      </c>
      <c r="K31" s="19"/>
      <c r="L31" s="24" t="str">
        <f>IF(ISBLANK(K31),"",VLOOKUP(K31,LU_FEAST!$A$39:$D$42,LangNum,FALSE))</f>
        <v/>
      </c>
      <c r="M31" s="19"/>
      <c r="N31" s="24" t="str">
        <f>IF(ISBLANK(M31),"",VLOOKUP(M31,LU_FEAST!$A$60:$D$63,LangNum,FALSE))</f>
        <v/>
      </c>
      <c r="O31" s="19"/>
      <c r="P31" s="24" t="str">
        <f>IF(ISBLANK(O31),"",VLOOKUP(O31,LU_FEAST!$A$74:$D$77,LangNum,FALSE))</f>
        <v/>
      </c>
      <c r="Q31" s="19"/>
      <c r="R31" s="24" t="str">
        <f>IF(ISBLANK(Q31),"",VLOOKUP(Q31,LU_FEAST!$A$81:$D$84,LangNum,FALSE))</f>
        <v/>
      </c>
      <c r="S31" s="19"/>
      <c r="T31" s="24" t="str">
        <f>IF(ISBLANK(S31),"",VLOOKUP(S31,LU_FEAST!$A$88:$D$91,LangNum,FALSE))</f>
        <v/>
      </c>
      <c r="U31" s="4"/>
      <c r="V31" s="24" t="str">
        <f>IF(ISBLANK(U31),"",VLOOKUP(U31,LU_FEAST!$A$96:$D$116,LangNum,FALSE))</f>
        <v/>
      </c>
      <c r="W31" s="4"/>
      <c r="X31" s="24" t="str">
        <f>IF(ISBLANK(W31),"",VLOOKUP(W31,LU_FEAST!$A$96:$D$116,LangNum,FALSE))</f>
        <v/>
      </c>
      <c r="Z31" s="16" t="str">
        <f t="shared" si="0"/>
        <v/>
      </c>
      <c r="AA31" s="7" t="str">
        <f t="shared" si="1"/>
        <v/>
      </c>
      <c r="AB31" s="7" t="str">
        <f t="shared" si="2"/>
        <v/>
      </c>
      <c r="AC31" s="7" t="str">
        <f t="shared" si="3"/>
        <v/>
      </c>
      <c r="AD31" s="7" t="str">
        <f t="shared" si="4"/>
        <v/>
      </c>
      <c r="AE31" s="7" t="str">
        <f t="shared" si="5"/>
        <v/>
      </c>
      <c r="AF31" s="7" t="str">
        <f t="shared" si="6"/>
        <v/>
      </c>
      <c r="AG31" s="7" t="str">
        <f t="shared" si="7"/>
        <v/>
      </c>
      <c r="AH31" s="7" t="str">
        <f t="shared" si="8"/>
        <v/>
      </c>
      <c r="AI31" s="7" t="str">
        <f t="shared" si="9"/>
        <v/>
      </c>
      <c r="AJ31">
        <f t="shared" si="10"/>
        <v>0</v>
      </c>
      <c r="AK31">
        <f t="shared" si="11"/>
        <v>0</v>
      </c>
      <c r="AL31" t="b">
        <f t="shared" si="12"/>
        <v>0</v>
      </c>
      <c r="AM31" t="str">
        <f t="shared" si="13"/>
        <v/>
      </c>
    </row>
    <row r="32" spans="1:39" ht="70.05" customHeight="1" x14ac:dyDescent="0.3">
      <c r="A32" s="5"/>
      <c r="B32" s="13" t="str">
        <f>IFERROR(INDEX(Roster!$B:$B, MATCH($A32, Roster!$A:$A, 0)),"")</f>
        <v/>
      </c>
      <c r="C32" s="6"/>
      <c r="D32" s="24" t="str">
        <f>IF(ISBLANK(C32),"",VLOOKUP(C32,LU_FEAST!$A$22:$D$26,LangNum,FALSE))</f>
        <v/>
      </c>
      <c r="E32" s="19"/>
      <c r="F32" s="24" t="str">
        <f>IF(ISBLANK(E32),"",VLOOKUP(E32,LU_FEAST!$A$30:$D$33,LangNum,FALSE))</f>
        <v/>
      </c>
      <c r="G32" s="19"/>
      <c r="H32" s="24" t="str">
        <f>IF(ISBLANK(G32),"",VLOOKUP(G32,LU_FEAST!$A$46:$D$49,LangNum,FALSE))</f>
        <v/>
      </c>
      <c r="I32" s="19"/>
      <c r="J32" s="24" t="str">
        <f>IF(ISBLANK(I32),"",VLOOKUP(I32,LU_FEAST!$A$53:$D$56,LangNum,FALSE))</f>
        <v/>
      </c>
      <c r="K32" s="19"/>
      <c r="L32" s="24" t="str">
        <f>IF(ISBLANK(K32),"",VLOOKUP(K32,LU_FEAST!$A$39:$D$42,LangNum,FALSE))</f>
        <v/>
      </c>
      <c r="M32" s="19"/>
      <c r="N32" s="24" t="str">
        <f>IF(ISBLANK(M32),"",VLOOKUP(M32,LU_FEAST!$A$60:$D$63,LangNum,FALSE))</f>
        <v/>
      </c>
      <c r="O32" s="19"/>
      <c r="P32" s="24" t="str">
        <f>IF(ISBLANK(O32),"",VLOOKUP(O32,LU_FEAST!$A$74:$D$77,LangNum,FALSE))</f>
        <v/>
      </c>
      <c r="Q32" s="19"/>
      <c r="R32" s="24" t="str">
        <f>IF(ISBLANK(Q32),"",VLOOKUP(Q32,LU_FEAST!$A$81:$D$84,LangNum,FALSE))</f>
        <v/>
      </c>
      <c r="S32" s="19"/>
      <c r="T32" s="24" t="str">
        <f>IF(ISBLANK(S32),"",VLOOKUP(S32,LU_FEAST!$A$88:$D$91,LangNum,FALSE))</f>
        <v/>
      </c>
      <c r="U32" s="4"/>
      <c r="V32" s="24" t="str">
        <f>IF(ISBLANK(U32),"",VLOOKUP(U32,LU_FEAST!$A$96:$D$116,LangNum,FALSE))</f>
        <v/>
      </c>
      <c r="W32" s="4"/>
      <c r="X32" s="24" t="str">
        <f>IF(ISBLANK(W32),"",VLOOKUP(W32,LU_FEAST!$A$96:$D$116,LangNum,FALSE))</f>
        <v/>
      </c>
      <c r="Z32" s="16" t="str">
        <f t="shared" si="0"/>
        <v/>
      </c>
      <c r="AA32" s="7" t="str">
        <f t="shared" si="1"/>
        <v/>
      </c>
      <c r="AB32" s="7" t="str">
        <f t="shared" si="2"/>
        <v/>
      </c>
      <c r="AC32" s="7" t="str">
        <f t="shared" si="3"/>
        <v/>
      </c>
      <c r="AD32" s="7" t="str">
        <f t="shared" si="4"/>
        <v/>
      </c>
      <c r="AE32" s="7" t="str">
        <f t="shared" si="5"/>
        <v/>
      </c>
      <c r="AF32" s="7" t="str">
        <f t="shared" si="6"/>
        <v/>
      </c>
      <c r="AG32" s="7" t="str">
        <f t="shared" si="7"/>
        <v/>
      </c>
      <c r="AH32" s="7" t="str">
        <f t="shared" si="8"/>
        <v/>
      </c>
      <c r="AI32" s="7" t="str">
        <f t="shared" si="9"/>
        <v/>
      </c>
      <c r="AJ32">
        <f t="shared" si="10"/>
        <v>0</v>
      </c>
      <c r="AK32">
        <f t="shared" si="11"/>
        <v>0</v>
      </c>
      <c r="AL32" t="b">
        <f t="shared" si="12"/>
        <v>0</v>
      </c>
      <c r="AM32" t="str">
        <f t="shared" si="13"/>
        <v/>
      </c>
    </row>
    <row r="33" spans="1:39" ht="70.05" customHeight="1" x14ac:dyDescent="0.3">
      <c r="A33" s="5"/>
      <c r="B33" s="13" t="str">
        <f>IFERROR(INDEX(Roster!$B:$B, MATCH($A33, Roster!$A:$A, 0)),"")</f>
        <v/>
      </c>
      <c r="C33" s="6"/>
      <c r="D33" s="24" t="str">
        <f>IF(ISBLANK(C33),"",VLOOKUP(C33,LU_FEAST!$A$22:$D$26,LangNum,FALSE))</f>
        <v/>
      </c>
      <c r="E33" s="19"/>
      <c r="F33" s="24" t="str">
        <f>IF(ISBLANK(E33),"",VLOOKUP(E33,LU_FEAST!$A$30:$D$33,LangNum,FALSE))</f>
        <v/>
      </c>
      <c r="G33" s="19"/>
      <c r="H33" s="24" t="str">
        <f>IF(ISBLANK(G33),"",VLOOKUP(G33,LU_FEAST!$A$46:$D$49,LangNum,FALSE))</f>
        <v/>
      </c>
      <c r="I33" s="19"/>
      <c r="J33" s="24" t="str">
        <f>IF(ISBLANK(I33),"",VLOOKUP(I33,LU_FEAST!$A$53:$D$56,LangNum,FALSE))</f>
        <v/>
      </c>
      <c r="K33" s="19"/>
      <c r="L33" s="24" t="str">
        <f>IF(ISBLANK(K33),"",VLOOKUP(K33,LU_FEAST!$A$39:$D$42,LangNum,FALSE))</f>
        <v/>
      </c>
      <c r="M33" s="19"/>
      <c r="N33" s="24" t="str">
        <f>IF(ISBLANK(M33),"",VLOOKUP(M33,LU_FEAST!$A$60:$D$63,LangNum,FALSE))</f>
        <v/>
      </c>
      <c r="O33" s="19"/>
      <c r="P33" s="24" t="str">
        <f>IF(ISBLANK(O33),"",VLOOKUP(O33,LU_FEAST!$A$74:$D$77,LangNum,FALSE))</f>
        <v/>
      </c>
      <c r="Q33" s="19"/>
      <c r="R33" s="24" t="str">
        <f>IF(ISBLANK(Q33),"",VLOOKUP(Q33,LU_FEAST!$A$81:$D$84,LangNum,FALSE))</f>
        <v/>
      </c>
      <c r="S33" s="19"/>
      <c r="T33" s="24" t="str">
        <f>IF(ISBLANK(S33),"",VLOOKUP(S33,LU_FEAST!$A$88:$D$91,LangNum,FALSE))</f>
        <v/>
      </c>
      <c r="U33" s="4"/>
      <c r="V33" s="24" t="str">
        <f>IF(ISBLANK(U33),"",VLOOKUP(U33,LU_FEAST!$A$96:$D$116,LangNum,FALSE))</f>
        <v/>
      </c>
      <c r="W33" s="4"/>
      <c r="X33" s="24" t="str">
        <f>IF(ISBLANK(W33),"",VLOOKUP(W33,LU_FEAST!$A$96:$D$116,LangNum,FALSE))</f>
        <v/>
      </c>
      <c r="Z33" s="16" t="str">
        <f t="shared" si="0"/>
        <v/>
      </c>
      <c r="AA33" s="7" t="str">
        <f t="shared" si="1"/>
        <v/>
      </c>
      <c r="AB33" s="7" t="str">
        <f t="shared" si="2"/>
        <v/>
      </c>
      <c r="AC33" s="7" t="str">
        <f t="shared" si="3"/>
        <v/>
      </c>
      <c r="AD33" s="7" t="str">
        <f t="shared" si="4"/>
        <v/>
      </c>
      <c r="AE33" s="7" t="str">
        <f t="shared" si="5"/>
        <v/>
      </c>
      <c r="AF33" s="7" t="str">
        <f t="shared" si="6"/>
        <v/>
      </c>
      <c r="AG33" s="7" t="str">
        <f t="shared" si="7"/>
        <v/>
      </c>
      <c r="AH33" s="7" t="str">
        <f t="shared" si="8"/>
        <v/>
      </c>
      <c r="AI33" s="7" t="str">
        <f t="shared" si="9"/>
        <v/>
      </c>
      <c r="AJ33">
        <f t="shared" si="10"/>
        <v>0</v>
      </c>
      <c r="AK33">
        <f t="shared" si="11"/>
        <v>0</v>
      </c>
      <c r="AL33" t="b">
        <f t="shared" si="12"/>
        <v>0</v>
      </c>
      <c r="AM33" t="str">
        <f t="shared" si="13"/>
        <v/>
      </c>
    </row>
    <row r="34" spans="1:39" ht="70.05" customHeight="1" x14ac:dyDescent="0.3">
      <c r="A34" s="5"/>
      <c r="B34" s="13" t="str">
        <f>IFERROR(INDEX(Roster!$B:$B, MATCH($A34, Roster!$A:$A, 0)),"")</f>
        <v/>
      </c>
      <c r="C34" s="6"/>
      <c r="D34" s="24" t="str">
        <f>IF(ISBLANK(C34),"",VLOOKUP(C34,LU_FEAST!$A$22:$D$26,LangNum,FALSE))</f>
        <v/>
      </c>
      <c r="E34" s="19"/>
      <c r="F34" s="24" t="str">
        <f>IF(ISBLANK(E34),"",VLOOKUP(E34,LU_FEAST!$A$30:$D$33,LangNum,FALSE))</f>
        <v/>
      </c>
      <c r="G34" s="19"/>
      <c r="H34" s="24" t="str">
        <f>IF(ISBLANK(G34),"",VLOOKUP(G34,LU_FEAST!$A$46:$D$49,LangNum,FALSE))</f>
        <v/>
      </c>
      <c r="I34" s="19"/>
      <c r="J34" s="24" t="str">
        <f>IF(ISBLANK(I34),"",VLOOKUP(I34,LU_FEAST!$A$53:$D$56,LangNum,FALSE))</f>
        <v/>
      </c>
      <c r="K34" s="19"/>
      <c r="L34" s="24" t="str">
        <f>IF(ISBLANK(K34),"",VLOOKUP(K34,LU_FEAST!$A$39:$D$42,LangNum,FALSE))</f>
        <v/>
      </c>
      <c r="M34" s="19"/>
      <c r="N34" s="24" t="str">
        <f>IF(ISBLANK(M34),"",VLOOKUP(M34,LU_FEAST!$A$60:$D$63,LangNum,FALSE))</f>
        <v/>
      </c>
      <c r="O34" s="19"/>
      <c r="P34" s="24" t="str">
        <f>IF(ISBLANK(O34),"",VLOOKUP(O34,LU_FEAST!$A$74:$D$77,LangNum,FALSE))</f>
        <v/>
      </c>
      <c r="Q34" s="19"/>
      <c r="R34" s="24" t="str">
        <f>IF(ISBLANK(Q34),"",VLOOKUP(Q34,LU_FEAST!$A$81:$D$84,LangNum,FALSE))</f>
        <v/>
      </c>
      <c r="S34" s="19"/>
      <c r="T34" s="24" t="str">
        <f>IF(ISBLANK(S34),"",VLOOKUP(S34,LU_FEAST!$A$88:$D$91,LangNum,FALSE))</f>
        <v/>
      </c>
      <c r="U34" s="4"/>
      <c r="V34" s="24" t="str">
        <f>IF(ISBLANK(U34),"",VLOOKUP(U34,LU_FEAST!$A$96:$D$116,LangNum,FALSE))</f>
        <v/>
      </c>
      <c r="W34" s="4"/>
      <c r="X34" s="24" t="str">
        <f>IF(ISBLANK(W34),"",VLOOKUP(W34,LU_FEAST!$A$96:$D$116,LangNum,FALSE))</f>
        <v/>
      </c>
      <c r="Z34" s="16" t="str">
        <f t="shared" si="0"/>
        <v/>
      </c>
      <c r="AA34" s="7" t="str">
        <f t="shared" si="1"/>
        <v/>
      </c>
      <c r="AB34" s="7" t="str">
        <f t="shared" si="2"/>
        <v/>
      </c>
      <c r="AC34" s="7" t="str">
        <f t="shared" si="3"/>
        <v/>
      </c>
      <c r="AD34" s="7" t="str">
        <f t="shared" si="4"/>
        <v/>
      </c>
      <c r="AE34" s="7" t="str">
        <f t="shared" si="5"/>
        <v/>
      </c>
      <c r="AF34" s="7" t="str">
        <f t="shared" si="6"/>
        <v/>
      </c>
      <c r="AG34" s="7" t="str">
        <f t="shared" si="7"/>
        <v/>
      </c>
      <c r="AH34" s="7" t="str">
        <f t="shared" si="8"/>
        <v/>
      </c>
      <c r="AI34" s="7" t="str">
        <f t="shared" si="9"/>
        <v/>
      </c>
      <c r="AJ34">
        <f t="shared" si="10"/>
        <v>0</v>
      </c>
      <c r="AK34">
        <f t="shared" si="11"/>
        <v>0</v>
      </c>
      <c r="AL34" t="b">
        <f t="shared" si="12"/>
        <v>0</v>
      </c>
      <c r="AM34" t="str">
        <f t="shared" si="13"/>
        <v/>
      </c>
    </row>
    <row r="35" spans="1:39" ht="70.05" customHeight="1" x14ac:dyDescent="0.3">
      <c r="A35" s="5"/>
      <c r="B35" s="13" t="str">
        <f>IFERROR(INDEX(Roster!$B:$B, MATCH($A35, Roster!$A:$A, 0)),"")</f>
        <v/>
      </c>
      <c r="C35" s="6"/>
      <c r="D35" s="24" t="str">
        <f>IF(ISBLANK(C35),"",VLOOKUP(C35,LU_FEAST!$A$22:$D$26,LangNum,FALSE))</f>
        <v/>
      </c>
      <c r="E35" s="19"/>
      <c r="F35" s="24" t="str">
        <f>IF(ISBLANK(E35),"",VLOOKUP(E35,LU_FEAST!$A$30:$D$33,LangNum,FALSE))</f>
        <v/>
      </c>
      <c r="G35" s="19"/>
      <c r="H35" s="24" t="str">
        <f>IF(ISBLANK(G35),"",VLOOKUP(G35,LU_FEAST!$A$46:$D$49,LangNum,FALSE))</f>
        <v/>
      </c>
      <c r="I35" s="19"/>
      <c r="J35" s="24" t="str">
        <f>IF(ISBLANK(I35),"",VLOOKUP(I35,LU_FEAST!$A$53:$D$56,LangNum,FALSE))</f>
        <v/>
      </c>
      <c r="K35" s="19"/>
      <c r="L35" s="24" t="str">
        <f>IF(ISBLANK(K35),"",VLOOKUP(K35,LU_FEAST!$A$39:$D$42,LangNum,FALSE))</f>
        <v/>
      </c>
      <c r="M35" s="19"/>
      <c r="N35" s="24" t="str">
        <f>IF(ISBLANK(M35),"",VLOOKUP(M35,LU_FEAST!$A$60:$D$63,LangNum,FALSE))</f>
        <v/>
      </c>
      <c r="O35" s="19"/>
      <c r="P35" s="24" t="str">
        <f>IF(ISBLANK(O35),"",VLOOKUP(O35,LU_FEAST!$A$74:$D$77,LangNum,FALSE))</f>
        <v/>
      </c>
      <c r="Q35" s="19"/>
      <c r="R35" s="24" t="str">
        <f>IF(ISBLANK(Q35),"",VLOOKUP(Q35,LU_FEAST!$A$81:$D$84,LangNum,FALSE))</f>
        <v/>
      </c>
      <c r="S35" s="19"/>
      <c r="T35" s="24" t="str">
        <f>IF(ISBLANK(S35),"",VLOOKUP(S35,LU_FEAST!$A$88:$D$91,LangNum,FALSE))</f>
        <v/>
      </c>
      <c r="U35" s="4"/>
      <c r="V35" s="24" t="str">
        <f>IF(ISBLANK(U35),"",VLOOKUP(U35,LU_FEAST!$A$96:$D$116,LangNum,FALSE))</f>
        <v/>
      </c>
      <c r="W35" s="4"/>
      <c r="X35" s="24" t="str">
        <f>IF(ISBLANK(W35),"",VLOOKUP(W35,LU_FEAST!$A$96:$D$116,LangNum,FALSE))</f>
        <v/>
      </c>
      <c r="Z35" s="16" t="str">
        <f t="shared" si="0"/>
        <v/>
      </c>
      <c r="AA35" s="7" t="str">
        <f t="shared" si="1"/>
        <v/>
      </c>
      <c r="AB35" s="7" t="str">
        <f t="shared" si="2"/>
        <v/>
      </c>
      <c r="AC35" s="7" t="str">
        <f t="shared" si="3"/>
        <v/>
      </c>
      <c r="AD35" s="7" t="str">
        <f t="shared" si="4"/>
        <v/>
      </c>
      <c r="AE35" s="7" t="str">
        <f t="shared" si="5"/>
        <v/>
      </c>
      <c r="AF35" s="7" t="str">
        <f t="shared" si="6"/>
        <v/>
      </c>
      <c r="AG35" s="7" t="str">
        <f t="shared" si="7"/>
        <v/>
      </c>
      <c r="AH35" s="7" t="str">
        <f t="shared" si="8"/>
        <v/>
      </c>
      <c r="AI35" s="7" t="str">
        <f t="shared" si="9"/>
        <v/>
      </c>
      <c r="AJ35">
        <f t="shared" si="10"/>
        <v>0</v>
      </c>
      <c r="AK35">
        <f t="shared" si="11"/>
        <v>0</v>
      </c>
      <c r="AL35" t="b">
        <f t="shared" si="12"/>
        <v>0</v>
      </c>
      <c r="AM35" t="str">
        <f t="shared" si="13"/>
        <v/>
      </c>
    </row>
    <row r="36" spans="1:39" ht="70.05" customHeight="1" x14ac:dyDescent="0.3">
      <c r="A36" s="5"/>
      <c r="B36" s="13" t="str">
        <f>IFERROR(INDEX(Roster!$B:$B, MATCH($A36, Roster!$A:$A, 0)),"")</f>
        <v/>
      </c>
      <c r="C36" s="6"/>
      <c r="D36" s="24" t="str">
        <f>IF(ISBLANK(C36),"",VLOOKUP(C36,LU_FEAST!$A$22:$D$26,LangNum,FALSE))</f>
        <v/>
      </c>
      <c r="E36" s="19"/>
      <c r="F36" s="24" t="str">
        <f>IF(ISBLANK(E36),"",VLOOKUP(E36,LU_FEAST!$A$30:$D$33,LangNum,FALSE))</f>
        <v/>
      </c>
      <c r="G36" s="19"/>
      <c r="H36" s="24" t="str">
        <f>IF(ISBLANK(G36),"",VLOOKUP(G36,LU_FEAST!$A$46:$D$49,LangNum,FALSE))</f>
        <v/>
      </c>
      <c r="I36" s="19"/>
      <c r="J36" s="24" t="str">
        <f>IF(ISBLANK(I36),"",VLOOKUP(I36,LU_FEAST!$A$53:$D$56,LangNum,FALSE))</f>
        <v/>
      </c>
      <c r="K36" s="19"/>
      <c r="L36" s="24" t="str">
        <f>IF(ISBLANK(K36),"",VLOOKUP(K36,LU_FEAST!$A$39:$D$42,LangNum,FALSE))</f>
        <v/>
      </c>
      <c r="M36" s="19"/>
      <c r="N36" s="24" t="str">
        <f>IF(ISBLANK(M36),"",VLOOKUP(M36,LU_FEAST!$A$60:$D$63,LangNum,FALSE))</f>
        <v/>
      </c>
      <c r="O36" s="19"/>
      <c r="P36" s="24" t="str">
        <f>IF(ISBLANK(O36),"",VLOOKUP(O36,LU_FEAST!$A$74:$D$77,LangNum,FALSE))</f>
        <v/>
      </c>
      <c r="Q36" s="19"/>
      <c r="R36" s="24" t="str">
        <f>IF(ISBLANK(Q36),"",VLOOKUP(Q36,LU_FEAST!$A$81:$D$84,LangNum,FALSE))</f>
        <v/>
      </c>
      <c r="S36" s="19"/>
      <c r="T36" s="24" t="str">
        <f>IF(ISBLANK(S36),"",VLOOKUP(S36,LU_FEAST!$A$88:$D$91,LangNum,FALSE))</f>
        <v/>
      </c>
      <c r="U36" s="4"/>
      <c r="V36" s="24" t="str">
        <f>IF(ISBLANK(U36),"",VLOOKUP(U36,LU_FEAST!$A$96:$D$116,LangNum,FALSE))</f>
        <v/>
      </c>
      <c r="W36" s="4"/>
      <c r="X36" s="24" t="str">
        <f>IF(ISBLANK(W36),"",VLOOKUP(W36,LU_FEAST!$A$96:$D$116,LangNum,FALSE))</f>
        <v/>
      </c>
      <c r="Z36" s="16" t="str">
        <f t="shared" si="0"/>
        <v/>
      </c>
      <c r="AA36" s="7" t="str">
        <f t="shared" si="1"/>
        <v/>
      </c>
      <c r="AB36" s="7" t="str">
        <f t="shared" si="2"/>
        <v/>
      </c>
      <c r="AC36" s="7" t="str">
        <f t="shared" si="3"/>
        <v/>
      </c>
      <c r="AD36" s="7" t="str">
        <f t="shared" si="4"/>
        <v/>
      </c>
      <c r="AE36" s="7" t="str">
        <f t="shared" si="5"/>
        <v/>
      </c>
      <c r="AF36" s="7" t="str">
        <f t="shared" si="6"/>
        <v/>
      </c>
      <c r="AG36" s="7" t="str">
        <f t="shared" si="7"/>
        <v/>
      </c>
      <c r="AH36" s="7" t="str">
        <f t="shared" si="8"/>
        <v/>
      </c>
      <c r="AI36" s="7" t="str">
        <f t="shared" si="9"/>
        <v/>
      </c>
      <c r="AJ36">
        <f t="shared" si="10"/>
        <v>0</v>
      </c>
      <c r="AK36">
        <f t="shared" si="11"/>
        <v>0</v>
      </c>
      <c r="AL36" t="b">
        <f t="shared" si="12"/>
        <v>0</v>
      </c>
      <c r="AM36" t="str">
        <f t="shared" si="13"/>
        <v/>
      </c>
    </row>
    <row r="37" spans="1:39" ht="70.05" customHeight="1" x14ac:dyDescent="0.3">
      <c r="A37" s="5"/>
      <c r="B37" s="13" t="str">
        <f>IFERROR(INDEX(Roster!$B:$B, MATCH($A37, Roster!$A:$A, 0)),"")</f>
        <v/>
      </c>
      <c r="C37" s="6"/>
      <c r="D37" s="24" t="str">
        <f>IF(ISBLANK(C37),"",VLOOKUP(C37,LU_FEAST!$A$22:$D$26,LangNum,FALSE))</f>
        <v/>
      </c>
      <c r="E37" s="19"/>
      <c r="F37" s="24" t="str">
        <f>IF(ISBLANK(E37),"",VLOOKUP(E37,LU_FEAST!$A$30:$D$33,LangNum,FALSE))</f>
        <v/>
      </c>
      <c r="G37" s="19"/>
      <c r="H37" s="24" t="str">
        <f>IF(ISBLANK(G37),"",VLOOKUP(G37,LU_FEAST!$A$46:$D$49,LangNum,FALSE))</f>
        <v/>
      </c>
      <c r="I37" s="19"/>
      <c r="J37" s="24" t="str">
        <f>IF(ISBLANK(I37),"",VLOOKUP(I37,LU_FEAST!$A$53:$D$56,LangNum,FALSE))</f>
        <v/>
      </c>
      <c r="K37" s="19"/>
      <c r="L37" s="24" t="str">
        <f>IF(ISBLANK(K37),"",VLOOKUP(K37,LU_FEAST!$A$39:$D$42,LangNum,FALSE))</f>
        <v/>
      </c>
      <c r="M37" s="19"/>
      <c r="N37" s="24" t="str">
        <f>IF(ISBLANK(M37),"",VLOOKUP(M37,LU_FEAST!$A$60:$D$63,LangNum,FALSE))</f>
        <v/>
      </c>
      <c r="O37" s="19"/>
      <c r="P37" s="24" t="str">
        <f>IF(ISBLANK(O37),"",VLOOKUP(O37,LU_FEAST!$A$74:$D$77,LangNum,FALSE))</f>
        <v/>
      </c>
      <c r="Q37" s="19"/>
      <c r="R37" s="24" t="str">
        <f>IF(ISBLANK(Q37),"",VLOOKUP(Q37,LU_FEAST!$A$81:$D$84,LangNum,FALSE))</f>
        <v/>
      </c>
      <c r="S37" s="19"/>
      <c r="T37" s="24" t="str">
        <f>IF(ISBLANK(S37),"",VLOOKUP(S37,LU_FEAST!$A$88:$D$91,LangNum,FALSE))</f>
        <v/>
      </c>
      <c r="U37" s="4"/>
      <c r="V37" s="24" t="str">
        <f>IF(ISBLANK(U37),"",VLOOKUP(U37,LU_FEAST!$A$96:$D$116,LangNum,FALSE))</f>
        <v/>
      </c>
      <c r="W37" s="4"/>
      <c r="X37" s="24" t="str">
        <f>IF(ISBLANK(W37),"",VLOOKUP(W37,LU_FEAST!$A$96:$D$116,LangNum,FALSE))</f>
        <v/>
      </c>
      <c r="Z37" s="16" t="str">
        <f t="shared" si="0"/>
        <v/>
      </c>
      <c r="AA37" s="7" t="str">
        <f t="shared" si="1"/>
        <v/>
      </c>
      <c r="AB37" s="7" t="str">
        <f t="shared" si="2"/>
        <v/>
      </c>
      <c r="AC37" s="7" t="str">
        <f t="shared" si="3"/>
        <v/>
      </c>
      <c r="AD37" s="7" t="str">
        <f t="shared" si="4"/>
        <v/>
      </c>
      <c r="AE37" s="7" t="str">
        <f t="shared" si="5"/>
        <v/>
      </c>
      <c r="AF37" s="7" t="str">
        <f t="shared" si="6"/>
        <v/>
      </c>
      <c r="AG37" s="7" t="str">
        <f t="shared" si="7"/>
        <v/>
      </c>
      <c r="AH37" s="7" t="str">
        <f t="shared" si="8"/>
        <v/>
      </c>
      <c r="AI37" s="7" t="str">
        <f t="shared" si="9"/>
        <v/>
      </c>
      <c r="AJ37">
        <f t="shared" si="10"/>
        <v>0</v>
      </c>
      <c r="AK37">
        <f t="shared" si="11"/>
        <v>0</v>
      </c>
      <c r="AL37" t="b">
        <f t="shared" si="12"/>
        <v>0</v>
      </c>
      <c r="AM37" t="str">
        <f t="shared" si="13"/>
        <v/>
      </c>
    </row>
    <row r="38" spans="1:39" ht="70.05" customHeight="1" x14ac:dyDescent="0.3">
      <c r="A38" s="5"/>
      <c r="B38" s="13" t="str">
        <f>IFERROR(INDEX(Roster!$B:$B, MATCH($A38, Roster!$A:$A, 0)),"")</f>
        <v/>
      </c>
      <c r="C38" s="6"/>
      <c r="D38" s="24" t="str">
        <f>IF(ISBLANK(C38),"",VLOOKUP(C38,LU_FEAST!$A$22:$D$26,LangNum,FALSE))</f>
        <v/>
      </c>
      <c r="E38" s="19"/>
      <c r="F38" s="24" t="str">
        <f>IF(ISBLANK(E38),"",VLOOKUP(E38,LU_FEAST!$A$30:$D$33,LangNum,FALSE))</f>
        <v/>
      </c>
      <c r="G38" s="19"/>
      <c r="H38" s="24" t="str">
        <f>IF(ISBLANK(G38),"",VLOOKUP(G38,LU_FEAST!$A$46:$D$49,LangNum,FALSE))</f>
        <v/>
      </c>
      <c r="I38" s="19"/>
      <c r="J38" s="24" t="str">
        <f>IF(ISBLANK(I38),"",VLOOKUP(I38,LU_FEAST!$A$53:$D$56,LangNum,FALSE))</f>
        <v/>
      </c>
      <c r="K38" s="19"/>
      <c r="L38" s="24" t="str">
        <f>IF(ISBLANK(K38),"",VLOOKUP(K38,LU_FEAST!$A$39:$D$42,LangNum,FALSE))</f>
        <v/>
      </c>
      <c r="M38" s="19"/>
      <c r="N38" s="24" t="str">
        <f>IF(ISBLANK(M38),"",VLOOKUP(M38,LU_FEAST!$A$60:$D$63,LangNum,FALSE))</f>
        <v/>
      </c>
      <c r="O38" s="19"/>
      <c r="P38" s="24" t="str">
        <f>IF(ISBLANK(O38),"",VLOOKUP(O38,LU_FEAST!$A$74:$D$77,LangNum,FALSE))</f>
        <v/>
      </c>
      <c r="Q38" s="19"/>
      <c r="R38" s="24" t="str">
        <f>IF(ISBLANK(Q38),"",VLOOKUP(Q38,LU_FEAST!$A$81:$D$84,LangNum,FALSE))</f>
        <v/>
      </c>
      <c r="S38" s="19"/>
      <c r="T38" s="24" t="str">
        <f>IF(ISBLANK(S38),"",VLOOKUP(S38,LU_FEAST!$A$88:$D$91,LangNum,FALSE))</f>
        <v/>
      </c>
      <c r="U38" s="4"/>
      <c r="V38" s="24" t="str">
        <f>IF(ISBLANK(U38),"",VLOOKUP(U38,LU_FEAST!$A$96:$D$116,LangNum,FALSE))</f>
        <v/>
      </c>
      <c r="W38" s="4"/>
      <c r="X38" s="24" t="str">
        <f>IF(ISBLANK(W38),"",VLOOKUP(W38,LU_FEAST!$A$96:$D$116,LangNum,FALSE))</f>
        <v/>
      </c>
      <c r="Z38" s="16" t="str">
        <f t="shared" si="0"/>
        <v/>
      </c>
      <c r="AA38" s="7" t="str">
        <f t="shared" si="1"/>
        <v/>
      </c>
      <c r="AB38" s="7" t="str">
        <f t="shared" si="2"/>
        <v/>
      </c>
      <c r="AC38" s="7" t="str">
        <f t="shared" si="3"/>
        <v/>
      </c>
      <c r="AD38" s="7" t="str">
        <f t="shared" si="4"/>
        <v/>
      </c>
      <c r="AE38" s="7" t="str">
        <f t="shared" si="5"/>
        <v/>
      </c>
      <c r="AF38" s="7" t="str">
        <f t="shared" si="6"/>
        <v/>
      </c>
      <c r="AG38" s="7" t="str">
        <f t="shared" si="7"/>
        <v/>
      </c>
      <c r="AH38" s="7" t="str">
        <f t="shared" si="8"/>
        <v/>
      </c>
      <c r="AI38" s="7" t="str">
        <f t="shared" si="9"/>
        <v/>
      </c>
      <c r="AJ38">
        <f t="shared" si="10"/>
        <v>0</v>
      </c>
      <c r="AK38">
        <f t="shared" si="11"/>
        <v>0</v>
      </c>
      <c r="AL38" t="b">
        <f t="shared" si="12"/>
        <v>0</v>
      </c>
      <c r="AM38" t="str">
        <f t="shared" si="13"/>
        <v/>
      </c>
    </row>
    <row r="39" spans="1:39" ht="70.05" customHeight="1" x14ac:dyDescent="0.3">
      <c r="A39" s="5"/>
      <c r="B39" s="13" t="str">
        <f>IFERROR(INDEX(Roster!$B:$B, MATCH($A39, Roster!$A:$A, 0)),"")</f>
        <v/>
      </c>
      <c r="C39" s="6"/>
      <c r="D39" s="24" t="str">
        <f>IF(ISBLANK(C39),"",VLOOKUP(C39,LU_FEAST!$A$22:$D$26,LangNum,FALSE))</f>
        <v/>
      </c>
      <c r="E39" s="19"/>
      <c r="F39" s="24" t="str">
        <f>IF(ISBLANK(E39),"",VLOOKUP(E39,LU_FEAST!$A$30:$D$33,LangNum,FALSE))</f>
        <v/>
      </c>
      <c r="G39" s="19"/>
      <c r="H39" s="24" t="str">
        <f>IF(ISBLANK(G39),"",VLOOKUP(G39,LU_FEAST!$A$46:$D$49,LangNum,FALSE))</f>
        <v/>
      </c>
      <c r="I39" s="19"/>
      <c r="J39" s="24" t="str">
        <f>IF(ISBLANK(I39),"",VLOOKUP(I39,LU_FEAST!$A$53:$D$56,LangNum,FALSE))</f>
        <v/>
      </c>
      <c r="K39" s="19"/>
      <c r="L39" s="24" t="str">
        <f>IF(ISBLANK(K39),"",VLOOKUP(K39,LU_FEAST!$A$39:$D$42,LangNum,FALSE))</f>
        <v/>
      </c>
      <c r="M39" s="19"/>
      <c r="N39" s="24" t="str">
        <f>IF(ISBLANK(M39),"",VLOOKUP(M39,LU_FEAST!$A$60:$D$63,LangNum,FALSE))</f>
        <v/>
      </c>
      <c r="O39" s="19"/>
      <c r="P39" s="24" t="str">
        <f>IF(ISBLANK(O39),"",VLOOKUP(O39,LU_FEAST!$A$74:$D$77,LangNum,FALSE))</f>
        <v/>
      </c>
      <c r="Q39" s="19"/>
      <c r="R39" s="24" t="str">
        <f>IF(ISBLANK(Q39),"",VLOOKUP(Q39,LU_FEAST!$A$81:$D$84,LangNum,FALSE))</f>
        <v/>
      </c>
      <c r="S39" s="19"/>
      <c r="T39" s="24" t="str">
        <f>IF(ISBLANK(S39),"",VLOOKUP(S39,LU_FEAST!$A$88:$D$91,LangNum,FALSE))</f>
        <v/>
      </c>
      <c r="U39" s="4"/>
      <c r="V39" s="24" t="str">
        <f>IF(ISBLANK(U39),"",VLOOKUP(U39,LU_FEAST!$A$96:$D$116,LangNum,FALSE))</f>
        <v/>
      </c>
      <c r="W39" s="4"/>
      <c r="X39" s="24" t="str">
        <f>IF(ISBLANK(W39),"",VLOOKUP(W39,LU_FEAST!$A$96:$D$116,LangNum,FALSE))</f>
        <v/>
      </c>
      <c r="Z39" s="16" t="str">
        <f t="shared" si="0"/>
        <v/>
      </c>
      <c r="AA39" s="7" t="str">
        <f t="shared" si="1"/>
        <v/>
      </c>
      <c r="AB39" s="7" t="str">
        <f t="shared" si="2"/>
        <v/>
      </c>
      <c r="AC39" s="7" t="str">
        <f t="shared" si="3"/>
        <v/>
      </c>
      <c r="AD39" s="7" t="str">
        <f t="shared" si="4"/>
        <v/>
      </c>
      <c r="AE39" s="7" t="str">
        <f t="shared" si="5"/>
        <v/>
      </c>
      <c r="AF39" s="7" t="str">
        <f t="shared" si="6"/>
        <v/>
      </c>
      <c r="AG39" s="7" t="str">
        <f t="shared" si="7"/>
        <v/>
      </c>
      <c r="AH39" s="7" t="str">
        <f t="shared" si="8"/>
        <v/>
      </c>
      <c r="AI39" s="7" t="str">
        <f t="shared" si="9"/>
        <v/>
      </c>
      <c r="AJ39">
        <f t="shared" si="10"/>
        <v>0</v>
      </c>
      <c r="AK39">
        <f t="shared" si="11"/>
        <v>0</v>
      </c>
      <c r="AL39" t="b">
        <f t="shared" si="12"/>
        <v>0</v>
      </c>
      <c r="AM39" t="str">
        <f t="shared" si="13"/>
        <v/>
      </c>
    </row>
    <row r="40" spans="1:39" ht="70.05" customHeight="1" x14ac:dyDescent="0.3">
      <c r="A40" s="5"/>
      <c r="B40" s="13" t="str">
        <f>IFERROR(INDEX(Roster!$B:$B, MATCH($A40, Roster!$A:$A, 0)),"")</f>
        <v/>
      </c>
      <c r="C40" s="6"/>
      <c r="D40" s="24" t="str">
        <f>IF(ISBLANK(C40),"",VLOOKUP(C40,LU_FEAST!$A$22:$D$26,LangNum,FALSE))</f>
        <v/>
      </c>
      <c r="E40" s="19"/>
      <c r="F40" s="24" t="str">
        <f>IF(ISBLANK(E40),"",VLOOKUP(E40,LU_FEAST!$A$30:$D$33,LangNum,FALSE))</f>
        <v/>
      </c>
      <c r="G40" s="19"/>
      <c r="H40" s="24" t="str">
        <f>IF(ISBLANK(G40),"",VLOOKUP(G40,LU_FEAST!$A$46:$D$49,LangNum,FALSE))</f>
        <v/>
      </c>
      <c r="I40" s="19"/>
      <c r="J40" s="24" t="str">
        <f>IF(ISBLANK(I40),"",VLOOKUP(I40,LU_FEAST!$A$53:$D$56,LangNum,FALSE))</f>
        <v/>
      </c>
      <c r="K40" s="19"/>
      <c r="L40" s="24" t="str">
        <f>IF(ISBLANK(K40),"",VLOOKUP(K40,LU_FEAST!$A$39:$D$42,LangNum,FALSE))</f>
        <v/>
      </c>
      <c r="M40" s="19"/>
      <c r="N40" s="24" t="str">
        <f>IF(ISBLANK(M40),"",VLOOKUP(M40,LU_FEAST!$A$60:$D$63,LangNum,FALSE))</f>
        <v/>
      </c>
      <c r="O40" s="19"/>
      <c r="P40" s="24" t="str">
        <f>IF(ISBLANK(O40),"",VLOOKUP(O40,LU_FEAST!$A$74:$D$77,LangNum,FALSE))</f>
        <v/>
      </c>
      <c r="Q40" s="19"/>
      <c r="R40" s="24" t="str">
        <f>IF(ISBLANK(Q40),"",VLOOKUP(Q40,LU_FEAST!$A$81:$D$84,LangNum,FALSE))</f>
        <v/>
      </c>
      <c r="S40" s="19"/>
      <c r="T40" s="24" t="str">
        <f>IF(ISBLANK(S40),"",VLOOKUP(S40,LU_FEAST!$A$88:$D$91,LangNum,FALSE))</f>
        <v/>
      </c>
      <c r="U40" s="4"/>
      <c r="V40" s="24" t="str">
        <f>IF(ISBLANK(U40),"",VLOOKUP(U40,LU_FEAST!$A$96:$D$116,LangNum,FALSE))</f>
        <v/>
      </c>
      <c r="W40" s="4"/>
      <c r="X40" s="24" t="str">
        <f>IF(ISBLANK(W40),"",VLOOKUP(W40,LU_FEAST!$A$96:$D$116,LangNum,FALSE))</f>
        <v/>
      </c>
      <c r="Z40" s="16" t="str">
        <f t="shared" si="0"/>
        <v/>
      </c>
      <c r="AA40" s="7" t="str">
        <f t="shared" si="1"/>
        <v/>
      </c>
      <c r="AB40" s="7" t="str">
        <f t="shared" si="2"/>
        <v/>
      </c>
      <c r="AC40" s="7" t="str">
        <f t="shared" si="3"/>
        <v/>
      </c>
      <c r="AD40" s="7" t="str">
        <f t="shared" si="4"/>
        <v/>
      </c>
      <c r="AE40" s="7" t="str">
        <f t="shared" si="5"/>
        <v/>
      </c>
      <c r="AF40" s="7" t="str">
        <f t="shared" si="6"/>
        <v/>
      </c>
      <c r="AG40" s="7" t="str">
        <f t="shared" si="7"/>
        <v/>
      </c>
      <c r="AH40" s="7" t="str">
        <f t="shared" si="8"/>
        <v/>
      </c>
      <c r="AI40" s="7" t="str">
        <f t="shared" si="9"/>
        <v/>
      </c>
      <c r="AJ40">
        <f t="shared" si="10"/>
        <v>0</v>
      </c>
      <c r="AK40">
        <f t="shared" si="11"/>
        <v>0</v>
      </c>
      <c r="AL40" t="b">
        <f t="shared" si="12"/>
        <v>0</v>
      </c>
      <c r="AM40" t="str">
        <f t="shared" si="13"/>
        <v/>
      </c>
    </row>
    <row r="41" spans="1:39" ht="70.05" customHeight="1" x14ac:dyDescent="0.3">
      <c r="A41" s="5"/>
      <c r="B41" s="13" t="str">
        <f>IFERROR(INDEX(Roster!$B:$B, MATCH($A41, Roster!$A:$A, 0)),"")</f>
        <v/>
      </c>
      <c r="C41" s="6"/>
      <c r="D41" s="24" t="str">
        <f>IF(ISBLANK(C41),"",VLOOKUP(C41,LU_FEAST!$A$22:$D$26,LangNum,FALSE))</f>
        <v/>
      </c>
      <c r="E41" s="19"/>
      <c r="F41" s="24" t="str">
        <f>IF(ISBLANK(E41),"",VLOOKUP(E41,LU_FEAST!$A$30:$D$33,LangNum,FALSE))</f>
        <v/>
      </c>
      <c r="G41" s="19"/>
      <c r="H41" s="24" t="str">
        <f>IF(ISBLANK(G41),"",VLOOKUP(G41,LU_FEAST!$A$46:$D$49,LangNum,FALSE))</f>
        <v/>
      </c>
      <c r="I41" s="19"/>
      <c r="J41" s="24" t="str">
        <f>IF(ISBLANK(I41),"",VLOOKUP(I41,LU_FEAST!$A$53:$D$56,LangNum,FALSE))</f>
        <v/>
      </c>
      <c r="K41" s="19"/>
      <c r="L41" s="24" t="str">
        <f>IF(ISBLANK(K41),"",VLOOKUP(K41,LU_FEAST!$A$39:$D$42,LangNum,FALSE))</f>
        <v/>
      </c>
      <c r="M41" s="19"/>
      <c r="N41" s="24" t="str">
        <f>IF(ISBLANK(M41),"",VLOOKUP(M41,LU_FEAST!$A$60:$D$63,LangNum,FALSE))</f>
        <v/>
      </c>
      <c r="O41" s="19"/>
      <c r="P41" s="24" t="str">
        <f>IF(ISBLANK(O41),"",VLOOKUP(O41,LU_FEAST!$A$74:$D$77,LangNum,FALSE))</f>
        <v/>
      </c>
      <c r="Q41" s="19"/>
      <c r="R41" s="24" t="str">
        <f>IF(ISBLANK(Q41),"",VLOOKUP(Q41,LU_FEAST!$A$81:$D$84,LangNum,FALSE))</f>
        <v/>
      </c>
      <c r="S41" s="19"/>
      <c r="T41" s="24" t="str">
        <f>IF(ISBLANK(S41),"",VLOOKUP(S41,LU_FEAST!$A$88:$D$91,LangNum,FALSE))</f>
        <v/>
      </c>
      <c r="U41" s="4"/>
      <c r="V41" s="24" t="str">
        <f>IF(ISBLANK(U41),"",VLOOKUP(U41,LU_FEAST!$A$96:$D$116,LangNum,FALSE))</f>
        <v/>
      </c>
      <c r="W41" s="4"/>
      <c r="X41" s="24" t="str">
        <f>IF(ISBLANK(W41),"",VLOOKUP(W41,LU_FEAST!$A$96:$D$116,LangNum,FALSE))</f>
        <v/>
      </c>
      <c r="Z41" s="16" t="str">
        <f t="shared" si="0"/>
        <v/>
      </c>
      <c r="AA41" s="7" t="str">
        <f t="shared" si="1"/>
        <v/>
      </c>
      <c r="AB41" s="7" t="str">
        <f t="shared" si="2"/>
        <v/>
      </c>
      <c r="AC41" s="7" t="str">
        <f t="shared" si="3"/>
        <v/>
      </c>
      <c r="AD41" s="7" t="str">
        <f t="shared" si="4"/>
        <v/>
      </c>
      <c r="AE41" s="7" t="str">
        <f t="shared" si="5"/>
        <v/>
      </c>
      <c r="AF41" s="7" t="str">
        <f t="shared" si="6"/>
        <v/>
      </c>
      <c r="AG41" s="7" t="str">
        <f t="shared" si="7"/>
        <v/>
      </c>
      <c r="AH41" s="7" t="str">
        <f t="shared" si="8"/>
        <v/>
      </c>
      <c r="AI41" s="7" t="str">
        <f t="shared" si="9"/>
        <v/>
      </c>
      <c r="AJ41">
        <f t="shared" si="10"/>
        <v>0</v>
      </c>
      <c r="AK41">
        <f t="shared" si="11"/>
        <v>0</v>
      </c>
      <c r="AL41" t="b">
        <f t="shared" si="12"/>
        <v>0</v>
      </c>
      <c r="AM41" t="str">
        <f t="shared" si="13"/>
        <v/>
      </c>
    </row>
    <row r="42" spans="1:39" ht="70.05" customHeight="1" x14ac:dyDescent="0.3">
      <c r="A42" s="5"/>
      <c r="B42" s="13" t="str">
        <f>IFERROR(INDEX(Roster!$B:$B, MATCH($A42, Roster!$A:$A, 0)),"")</f>
        <v/>
      </c>
      <c r="C42" s="6"/>
      <c r="D42" s="24" t="str">
        <f>IF(ISBLANK(C42),"",VLOOKUP(C42,LU_FEAST!$A$22:$D$26,LangNum,FALSE))</f>
        <v/>
      </c>
      <c r="E42" s="19"/>
      <c r="F42" s="24" t="str">
        <f>IF(ISBLANK(E42),"",VLOOKUP(E42,LU_FEAST!$A$30:$D$33,LangNum,FALSE))</f>
        <v/>
      </c>
      <c r="G42" s="19"/>
      <c r="H42" s="24" t="str">
        <f>IF(ISBLANK(G42),"",VLOOKUP(G42,LU_FEAST!$A$46:$D$49,LangNum,FALSE))</f>
        <v/>
      </c>
      <c r="I42" s="19"/>
      <c r="J42" s="24" t="str">
        <f>IF(ISBLANK(I42),"",VLOOKUP(I42,LU_FEAST!$A$53:$D$56,LangNum,FALSE))</f>
        <v/>
      </c>
      <c r="K42" s="19"/>
      <c r="L42" s="24" t="str">
        <f>IF(ISBLANK(K42),"",VLOOKUP(K42,LU_FEAST!$A$39:$D$42,LangNum,FALSE))</f>
        <v/>
      </c>
      <c r="M42" s="19"/>
      <c r="N42" s="24" t="str">
        <f>IF(ISBLANK(M42),"",VLOOKUP(M42,LU_FEAST!$A$60:$D$63,LangNum,FALSE))</f>
        <v/>
      </c>
      <c r="O42" s="19"/>
      <c r="P42" s="24" t="str">
        <f>IF(ISBLANK(O42),"",VLOOKUP(O42,LU_FEAST!$A$74:$D$77,LangNum,FALSE))</f>
        <v/>
      </c>
      <c r="Q42" s="19"/>
      <c r="R42" s="24" t="str">
        <f>IF(ISBLANK(Q42),"",VLOOKUP(Q42,LU_FEAST!$A$81:$D$84,LangNum,FALSE))</f>
        <v/>
      </c>
      <c r="S42" s="19"/>
      <c r="T42" s="24" t="str">
        <f>IF(ISBLANK(S42),"",VLOOKUP(S42,LU_FEAST!$A$88:$D$91,LangNum,FALSE))</f>
        <v/>
      </c>
      <c r="U42" s="4"/>
      <c r="V42" s="24" t="str">
        <f>IF(ISBLANK(U42),"",VLOOKUP(U42,LU_FEAST!$A$96:$D$116,LangNum,FALSE))</f>
        <v/>
      </c>
      <c r="W42" s="4"/>
      <c r="X42" s="24" t="str">
        <f>IF(ISBLANK(W42),"",VLOOKUP(W42,LU_FEAST!$A$96:$D$116,LangNum,FALSE))</f>
        <v/>
      </c>
      <c r="Z42" s="16" t="str">
        <f t="shared" si="0"/>
        <v/>
      </c>
      <c r="AA42" s="7" t="str">
        <f t="shared" si="1"/>
        <v/>
      </c>
      <c r="AB42" s="7" t="str">
        <f t="shared" si="2"/>
        <v/>
      </c>
      <c r="AC42" s="7" t="str">
        <f t="shared" si="3"/>
        <v/>
      </c>
      <c r="AD42" s="7" t="str">
        <f t="shared" si="4"/>
        <v/>
      </c>
      <c r="AE42" s="7" t="str">
        <f t="shared" si="5"/>
        <v/>
      </c>
      <c r="AF42" s="7" t="str">
        <f t="shared" si="6"/>
        <v/>
      </c>
      <c r="AG42" s="7" t="str">
        <f t="shared" si="7"/>
        <v/>
      </c>
      <c r="AH42" s="7" t="str">
        <f t="shared" si="8"/>
        <v/>
      </c>
      <c r="AI42" s="7" t="str">
        <f t="shared" si="9"/>
        <v/>
      </c>
      <c r="AJ42">
        <f t="shared" si="10"/>
        <v>0</v>
      </c>
      <c r="AK42">
        <f t="shared" si="11"/>
        <v>0</v>
      </c>
      <c r="AL42" t="b">
        <f t="shared" si="12"/>
        <v>0</v>
      </c>
      <c r="AM42" t="str">
        <f t="shared" si="13"/>
        <v/>
      </c>
    </row>
    <row r="43" spans="1:39" ht="70.05" customHeight="1" x14ac:dyDescent="0.3">
      <c r="A43" s="5"/>
      <c r="B43" s="13" t="str">
        <f>IFERROR(INDEX(Roster!$B:$B, MATCH($A43, Roster!$A:$A, 0)),"")</f>
        <v/>
      </c>
      <c r="C43" s="6"/>
      <c r="D43" s="24" t="str">
        <f>IF(ISBLANK(C43),"",VLOOKUP(C43,LU_FEAST!$A$22:$D$26,LangNum,FALSE))</f>
        <v/>
      </c>
      <c r="E43" s="19"/>
      <c r="F43" s="24" t="str">
        <f>IF(ISBLANK(E43),"",VLOOKUP(E43,LU_FEAST!$A$30:$D$33,LangNum,FALSE))</f>
        <v/>
      </c>
      <c r="G43" s="19"/>
      <c r="H43" s="24" t="str">
        <f>IF(ISBLANK(G43),"",VLOOKUP(G43,LU_FEAST!$A$46:$D$49,LangNum,FALSE))</f>
        <v/>
      </c>
      <c r="I43" s="19"/>
      <c r="J43" s="24" t="str">
        <f>IF(ISBLANK(I43),"",VLOOKUP(I43,LU_FEAST!$A$53:$D$56,LangNum,FALSE))</f>
        <v/>
      </c>
      <c r="K43" s="19"/>
      <c r="L43" s="24" t="str">
        <f>IF(ISBLANK(K43),"",VLOOKUP(K43,LU_FEAST!$A$39:$D$42,LangNum,FALSE))</f>
        <v/>
      </c>
      <c r="M43" s="19"/>
      <c r="N43" s="24" t="str">
        <f>IF(ISBLANK(M43),"",VLOOKUP(M43,LU_FEAST!$A$60:$D$63,LangNum,FALSE))</f>
        <v/>
      </c>
      <c r="O43" s="19"/>
      <c r="P43" s="24" t="str">
        <f>IF(ISBLANK(O43),"",VLOOKUP(O43,LU_FEAST!$A$74:$D$77,LangNum,FALSE))</f>
        <v/>
      </c>
      <c r="Q43" s="19"/>
      <c r="R43" s="24" t="str">
        <f>IF(ISBLANK(Q43),"",VLOOKUP(Q43,LU_FEAST!$A$81:$D$84,LangNum,FALSE))</f>
        <v/>
      </c>
      <c r="S43" s="19"/>
      <c r="T43" s="24" t="str">
        <f>IF(ISBLANK(S43),"",VLOOKUP(S43,LU_FEAST!$A$88:$D$91,LangNum,FALSE))</f>
        <v/>
      </c>
      <c r="U43" s="4"/>
      <c r="V43" s="24" t="str">
        <f>IF(ISBLANK(U43),"",VLOOKUP(U43,LU_FEAST!$A$96:$D$116,LangNum,FALSE))</f>
        <v/>
      </c>
      <c r="W43" s="4"/>
      <c r="X43" s="24" t="str">
        <f>IF(ISBLANK(W43),"",VLOOKUP(W43,LU_FEAST!$A$96:$D$116,LangNum,FALSE))</f>
        <v/>
      </c>
      <c r="Z43" s="16" t="str">
        <f t="shared" si="0"/>
        <v/>
      </c>
      <c r="AA43" s="7" t="str">
        <f t="shared" si="1"/>
        <v/>
      </c>
      <c r="AB43" s="7" t="str">
        <f t="shared" si="2"/>
        <v/>
      </c>
      <c r="AC43" s="7" t="str">
        <f t="shared" si="3"/>
        <v/>
      </c>
      <c r="AD43" s="7" t="str">
        <f t="shared" si="4"/>
        <v/>
      </c>
      <c r="AE43" s="7" t="str">
        <f t="shared" si="5"/>
        <v/>
      </c>
      <c r="AF43" s="7" t="str">
        <f t="shared" si="6"/>
        <v/>
      </c>
      <c r="AG43" s="7" t="str">
        <f t="shared" si="7"/>
        <v/>
      </c>
      <c r="AH43" s="7" t="str">
        <f t="shared" si="8"/>
        <v/>
      </c>
      <c r="AI43" s="7" t="str">
        <f t="shared" si="9"/>
        <v/>
      </c>
      <c r="AJ43">
        <f t="shared" si="10"/>
        <v>0</v>
      </c>
      <c r="AK43">
        <f t="shared" si="11"/>
        <v>0</v>
      </c>
      <c r="AL43" t="b">
        <f t="shared" si="12"/>
        <v>0</v>
      </c>
      <c r="AM43" t="str">
        <f t="shared" si="13"/>
        <v/>
      </c>
    </row>
    <row r="44" spans="1:39" ht="70.05" customHeight="1" x14ac:dyDescent="0.3">
      <c r="A44" s="5"/>
      <c r="B44" s="13" t="str">
        <f>IFERROR(INDEX(Roster!$B:$B, MATCH($A44, Roster!$A:$A, 0)),"")</f>
        <v/>
      </c>
      <c r="C44" s="6"/>
      <c r="D44" s="24" t="str">
        <f>IF(ISBLANK(C44),"",VLOOKUP(C44,LU_FEAST!$A$22:$D$26,LangNum,FALSE))</f>
        <v/>
      </c>
      <c r="E44" s="19"/>
      <c r="F44" s="24" t="str">
        <f>IF(ISBLANK(E44),"",VLOOKUP(E44,LU_FEAST!$A$30:$D$33,LangNum,FALSE))</f>
        <v/>
      </c>
      <c r="G44" s="19"/>
      <c r="H44" s="24" t="str">
        <f>IF(ISBLANK(G44),"",VLOOKUP(G44,LU_FEAST!$A$46:$D$49,LangNum,FALSE))</f>
        <v/>
      </c>
      <c r="I44" s="19"/>
      <c r="J44" s="24" t="str">
        <f>IF(ISBLANK(I44),"",VLOOKUP(I44,LU_FEAST!$A$53:$D$56,LangNum,FALSE))</f>
        <v/>
      </c>
      <c r="K44" s="19"/>
      <c r="L44" s="24" t="str">
        <f>IF(ISBLANK(K44),"",VLOOKUP(K44,LU_FEAST!$A$39:$D$42,LangNum,FALSE))</f>
        <v/>
      </c>
      <c r="M44" s="19"/>
      <c r="N44" s="24" t="str">
        <f>IF(ISBLANK(M44),"",VLOOKUP(M44,LU_FEAST!$A$60:$D$63,LangNum,FALSE))</f>
        <v/>
      </c>
      <c r="O44" s="19"/>
      <c r="P44" s="24" t="str">
        <f>IF(ISBLANK(O44),"",VLOOKUP(O44,LU_FEAST!$A$74:$D$77,LangNum,FALSE))</f>
        <v/>
      </c>
      <c r="Q44" s="19"/>
      <c r="R44" s="24" t="str">
        <f>IF(ISBLANK(Q44),"",VLOOKUP(Q44,LU_FEAST!$A$81:$D$84,LangNum,FALSE))</f>
        <v/>
      </c>
      <c r="S44" s="19"/>
      <c r="T44" s="24" t="str">
        <f>IF(ISBLANK(S44),"",VLOOKUP(S44,LU_FEAST!$A$88:$D$91,LangNum,FALSE))</f>
        <v/>
      </c>
      <c r="U44" s="4"/>
      <c r="V44" s="24" t="str">
        <f>IF(ISBLANK(U44),"",VLOOKUP(U44,LU_FEAST!$A$96:$D$116,LangNum,FALSE))</f>
        <v/>
      </c>
      <c r="W44" s="4"/>
      <c r="X44" s="24" t="str">
        <f>IF(ISBLANK(W44),"",VLOOKUP(W44,LU_FEAST!$A$96:$D$116,LangNum,FALSE))</f>
        <v/>
      </c>
      <c r="Z44" s="16" t="str">
        <f t="shared" si="0"/>
        <v/>
      </c>
      <c r="AA44" s="7" t="str">
        <f t="shared" si="1"/>
        <v/>
      </c>
      <c r="AB44" s="7" t="str">
        <f t="shared" si="2"/>
        <v/>
      </c>
      <c r="AC44" s="7" t="str">
        <f t="shared" si="3"/>
        <v/>
      </c>
      <c r="AD44" s="7" t="str">
        <f t="shared" si="4"/>
        <v/>
      </c>
      <c r="AE44" s="7" t="str">
        <f t="shared" si="5"/>
        <v/>
      </c>
      <c r="AF44" s="7" t="str">
        <f t="shared" si="6"/>
        <v/>
      </c>
      <c r="AG44" s="7" t="str">
        <f t="shared" si="7"/>
        <v/>
      </c>
      <c r="AH44" s="7" t="str">
        <f t="shared" si="8"/>
        <v/>
      </c>
      <c r="AI44" s="7" t="str">
        <f t="shared" si="9"/>
        <v/>
      </c>
      <c r="AJ44">
        <f t="shared" si="10"/>
        <v>0</v>
      </c>
      <c r="AK44">
        <f t="shared" si="11"/>
        <v>0</v>
      </c>
      <c r="AL44" t="b">
        <f t="shared" si="12"/>
        <v>0</v>
      </c>
      <c r="AM44" t="str">
        <f t="shared" si="13"/>
        <v/>
      </c>
    </row>
    <row r="45" spans="1:39" ht="70.05" customHeight="1" x14ac:dyDescent="0.3">
      <c r="A45" s="5"/>
      <c r="B45" s="13" t="str">
        <f>IFERROR(INDEX(Roster!$B:$B, MATCH($A45, Roster!$A:$A, 0)),"")</f>
        <v/>
      </c>
      <c r="C45" s="6"/>
      <c r="D45" s="24" t="str">
        <f>IF(ISBLANK(C45),"",VLOOKUP(C45,LU_FEAST!$A$22:$D$26,LangNum,FALSE))</f>
        <v/>
      </c>
      <c r="E45" s="19"/>
      <c r="F45" s="24" t="str">
        <f>IF(ISBLANK(E45),"",VLOOKUP(E45,LU_FEAST!$A$30:$D$33,LangNum,FALSE))</f>
        <v/>
      </c>
      <c r="G45" s="19"/>
      <c r="H45" s="24" t="str">
        <f>IF(ISBLANK(G45),"",VLOOKUP(G45,LU_FEAST!$A$46:$D$49,LangNum,FALSE))</f>
        <v/>
      </c>
      <c r="I45" s="19"/>
      <c r="J45" s="24" t="str">
        <f>IF(ISBLANK(I45),"",VLOOKUP(I45,LU_FEAST!$A$53:$D$56,LangNum,FALSE))</f>
        <v/>
      </c>
      <c r="K45" s="19"/>
      <c r="L45" s="24" t="str">
        <f>IF(ISBLANK(K45),"",VLOOKUP(K45,LU_FEAST!$A$39:$D$42,LangNum,FALSE))</f>
        <v/>
      </c>
      <c r="M45" s="19"/>
      <c r="N45" s="24" t="str">
        <f>IF(ISBLANK(M45),"",VLOOKUP(M45,LU_FEAST!$A$60:$D$63,LangNum,FALSE))</f>
        <v/>
      </c>
      <c r="O45" s="19"/>
      <c r="P45" s="24" t="str">
        <f>IF(ISBLANK(O45),"",VLOOKUP(O45,LU_FEAST!$A$74:$D$77,LangNum,FALSE))</f>
        <v/>
      </c>
      <c r="Q45" s="19"/>
      <c r="R45" s="24" t="str">
        <f>IF(ISBLANK(Q45),"",VLOOKUP(Q45,LU_FEAST!$A$81:$D$84,LangNum,FALSE))</f>
        <v/>
      </c>
      <c r="S45" s="19"/>
      <c r="T45" s="24" t="str">
        <f>IF(ISBLANK(S45),"",VLOOKUP(S45,LU_FEAST!$A$88:$D$91,LangNum,FALSE))</f>
        <v/>
      </c>
      <c r="U45" s="4"/>
      <c r="V45" s="24" t="str">
        <f>IF(ISBLANK(U45),"",VLOOKUP(U45,LU_FEAST!$A$96:$D$116,LangNum,FALSE))</f>
        <v/>
      </c>
      <c r="W45" s="4"/>
      <c r="X45" s="24" t="str">
        <f>IF(ISBLANK(W45),"",VLOOKUP(W45,LU_FEAST!$A$96:$D$116,LangNum,FALSE))</f>
        <v/>
      </c>
      <c r="Z45" s="16" t="str">
        <f t="shared" si="0"/>
        <v/>
      </c>
      <c r="AA45" s="7" t="str">
        <f t="shared" si="1"/>
        <v/>
      </c>
      <c r="AB45" s="7" t="str">
        <f t="shared" si="2"/>
        <v/>
      </c>
      <c r="AC45" s="7" t="str">
        <f t="shared" si="3"/>
        <v/>
      </c>
      <c r="AD45" s="7" t="str">
        <f t="shared" si="4"/>
        <v/>
      </c>
      <c r="AE45" s="7" t="str">
        <f t="shared" si="5"/>
        <v/>
      </c>
      <c r="AF45" s="7" t="str">
        <f t="shared" si="6"/>
        <v/>
      </c>
      <c r="AG45" s="7" t="str">
        <f t="shared" si="7"/>
        <v/>
      </c>
      <c r="AH45" s="7" t="str">
        <f t="shared" si="8"/>
        <v/>
      </c>
      <c r="AI45" s="7" t="str">
        <f t="shared" si="9"/>
        <v/>
      </c>
      <c r="AJ45">
        <f t="shared" si="10"/>
        <v>0</v>
      </c>
      <c r="AK45">
        <f t="shared" si="11"/>
        <v>0</v>
      </c>
      <c r="AL45" t="b">
        <f t="shared" si="12"/>
        <v>0</v>
      </c>
      <c r="AM45" t="str">
        <f t="shared" si="13"/>
        <v/>
      </c>
    </row>
    <row r="46" spans="1:39" ht="70.05" customHeight="1" x14ac:dyDescent="0.3">
      <c r="A46" s="5"/>
      <c r="B46" s="13" t="str">
        <f>IFERROR(INDEX(Roster!$B:$B, MATCH($A46, Roster!$A:$A, 0)),"")</f>
        <v/>
      </c>
      <c r="C46" s="6"/>
      <c r="D46" s="24" t="str">
        <f>IF(ISBLANK(C46),"",VLOOKUP(C46,LU_FEAST!$A$22:$D$26,LangNum,FALSE))</f>
        <v/>
      </c>
      <c r="E46" s="19"/>
      <c r="F46" s="24" t="str">
        <f>IF(ISBLANK(E46),"",VLOOKUP(E46,LU_FEAST!$A$30:$D$33,LangNum,FALSE))</f>
        <v/>
      </c>
      <c r="G46" s="19"/>
      <c r="H46" s="24" t="str">
        <f>IF(ISBLANK(G46),"",VLOOKUP(G46,LU_FEAST!$A$46:$D$49,LangNum,FALSE))</f>
        <v/>
      </c>
      <c r="I46" s="19"/>
      <c r="J46" s="24" t="str">
        <f>IF(ISBLANK(I46),"",VLOOKUP(I46,LU_FEAST!$A$53:$D$56,LangNum,FALSE))</f>
        <v/>
      </c>
      <c r="K46" s="19"/>
      <c r="L46" s="24" t="str">
        <f>IF(ISBLANK(K46),"",VLOOKUP(K46,LU_FEAST!$A$39:$D$42,LangNum,FALSE))</f>
        <v/>
      </c>
      <c r="M46" s="19"/>
      <c r="N46" s="24" t="str">
        <f>IF(ISBLANK(M46),"",VLOOKUP(M46,LU_FEAST!$A$60:$D$63,LangNum,FALSE))</f>
        <v/>
      </c>
      <c r="O46" s="19"/>
      <c r="P46" s="24" t="str">
        <f>IF(ISBLANK(O46),"",VLOOKUP(O46,LU_FEAST!$A$74:$D$77,LangNum,FALSE))</f>
        <v/>
      </c>
      <c r="Q46" s="19"/>
      <c r="R46" s="24" t="str">
        <f>IF(ISBLANK(Q46),"",VLOOKUP(Q46,LU_FEAST!$A$81:$D$84,LangNum,FALSE))</f>
        <v/>
      </c>
      <c r="S46" s="19"/>
      <c r="T46" s="24" t="str">
        <f>IF(ISBLANK(S46),"",VLOOKUP(S46,LU_FEAST!$A$88:$D$91,LangNum,FALSE))</f>
        <v/>
      </c>
      <c r="U46" s="4"/>
      <c r="V46" s="24" t="str">
        <f>IF(ISBLANK(U46),"",VLOOKUP(U46,LU_FEAST!$A$96:$D$116,LangNum,FALSE))</f>
        <v/>
      </c>
      <c r="W46" s="4"/>
      <c r="X46" s="24" t="str">
        <f>IF(ISBLANK(W46),"",VLOOKUP(W46,LU_FEAST!$A$96:$D$116,LangNum,FALSE))</f>
        <v/>
      </c>
      <c r="Z46" s="16" t="str">
        <f t="shared" si="0"/>
        <v/>
      </c>
      <c r="AA46" s="7" t="str">
        <f t="shared" si="1"/>
        <v/>
      </c>
      <c r="AB46" s="7" t="str">
        <f t="shared" si="2"/>
        <v/>
      </c>
      <c r="AC46" s="7" t="str">
        <f t="shared" si="3"/>
        <v/>
      </c>
      <c r="AD46" s="7" t="str">
        <f t="shared" si="4"/>
        <v/>
      </c>
      <c r="AE46" s="7" t="str">
        <f t="shared" si="5"/>
        <v/>
      </c>
      <c r="AF46" s="7" t="str">
        <f t="shared" si="6"/>
        <v/>
      </c>
      <c r="AG46" s="7" t="str">
        <f t="shared" si="7"/>
        <v/>
      </c>
      <c r="AH46" s="7" t="str">
        <f t="shared" si="8"/>
        <v/>
      </c>
      <c r="AI46" s="7" t="str">
        <f t="shared" si="9"/>
        <v/>
      </c>
      <c r="AJ46">
        <f t="shared" si="10"/>
        <v>0</v>
      </c>
      <c r="AK46">
        <f t="shared" si="11"/>
        <v>0</v>
      </c>
      <c r="AL46" t="b">
        <f t="shared" si="12"/>
        <v>0</v>
      </c>
      <c r="AM46" t="str">
        <f t="shared" si="13"/>
        <v/>
      </c>
    </row>
    <row r="47" spans="1:39" ht="70.05" customHeight="1" x14ac:dyDescent="0.3">
      <c r="A47" s="5"/>
      <c r="B47" s="13" t="str">
        <f>IFERROR(INDEX(Roster!$B:$B, MATCH($A47, Roster!$A:$A, 0)),"")</f>
        <v/>
      </c>
      <c r="C47" s="6"/>
      <c r="D47" s="24" t="str">
        <f>IF(ISBLANK(C47),"",VLOOKUP(C47,LU_FEAST!$A$22:$D$26,LangNum,FALSE))</f>
        <v/>
      </c>
      <c r="E47" s="19"/>
      <c r="F47" s="24" t="str">
        <f>IF(ISBLANK(E47),"",VLOOKUP(E47,LU_FEAST!$A$30:$D$33,LangNum,FALSE))</f>
        <v/>
      </c>
      <c r="G47" s="19"/>
      <c r="H47" s="24" t="str">
        <f>IF(ISBLANK(G47),"",VLOOKUP(G47,LU_FEAST!$A$46:$D$49,LangNum,FALSE))</f>
        <v/>
      </c>
      <c r="I47" s="19"/>
      <c r="J47" s="24" t="str">
        <f>IF(ISBLANK(I47),"",VLOOKUP(I47,LU_FEAST!$A$53:$D$56,LangNum,FALSE))</f>
        <v/>
      </c>
      <c r="K47" s="19"/>
      <c r="L47" s="24" t="str">
        <f>IF(ISBLANK(K47),"",VLOOKUP(K47,LU_FEAST!$A$39:$D$42,LangNum,FALSE))</f>
        <v/>
      </c>
      <c r="M47" s="19"/>
      <c r="N47" s="24" t="str">
        <f>IF(ISBLANK(M47),"",VLOOKUP(M47,LU_FEAST!$A$60:$D$63,LangNum,FALSE))</f>
        <v/>
      </c>
      <c r="O47" s="19"/>
      <c r="P47" s="24" t="str">
        <f>IF(ISBLANK(O47),"",VLOOKUP(O47,LU_FEAST!$A$74:$D$77,LangNum,FALSE))</f>
        <v/>
      </c>
      <c r="Q47" s="19"/>
      <c r="R47" s="24" t="str">
        <f>IF(ISBLANK(Q47),"",VLOOKUP(Q47,LU_FEAST!$A$81:$D$84,LangNum,FALSE))</f>
        <v/>
      </c>
      <c r="S47" s="19"/>
      <c r="T47" s="24" t="str">
        <f>IF(ISBLANK(S47),"",VLOOKUP(S47,LU_FEAST!$A$88:$D$91,LangNum,FALSE))</f>
        <v/>
      </c>
      <c r="U47" s="4"/>
      <c r="V47" s="24" t="str">
        <f>IF(ISBLANK(U47),"",VLOOKUP(U47,LU_FEAST!$A$96:$D$116,LangNum,FALSE))</f>
        <v/>
      </c>
      <c r="W47" s="4"/>
      <c r="X47" s="24" t="str">
        <f>IF(ISBLANK(W47),"",VLOOKUP(W47,LU_FEAST!$A$96:$D$116,LangNum,FALSE))</f>
        <v/>
      </c>
      <c r="Z47" s="16" t="str">
        <f t="shared" si="0"/>
        <v/>
      </c>
      <c r="AA47" s="7" t="str">
        <f t="shared" si="1"/>
        <v/>
      </c>
      <c r="AB47" s="7" t="str">
        <f t="shared" si="2"/>
        <v/>
      </c>
      <c r="AC47" s="7" t="str">
        <f t="shared" si="3"/>
        <v/>
      </c>
      <c r="AD47" s="7" t="str">
        <f t="shared" si="4"/>
        <v/>
      </c>
      <c r="AE47" s="7" t="str">
        <f t="shared" si="5"/>
        <v/>
      </c>
      <c r="AF47" s="7" t="str">
        <f t="shared" si="6"/>
        <v/>
      </c>
      <c r="AG47" s="7" t="str">
        <f t="shared" si="7"/>
        <v/>
      </c>
      <c r="AH47" s="7" t="str">
        <f t="shared" si="8"/>
        <v/>
      </c>
      <c r="AI47" s="7" t="str">
        <f t="shared" si="9"/>
        <v/>
      </c>
      <c r="AJ47">
        <f t="shared" si="10"/>
        <v>0</v>
      </c>
      <c r="AK47">
        <f t="shared" si="11"/>
        <v>0</v>
      </c>
      <c r="AL47" t="b">
        <f t="shared" si="12"/>
        <v>0</v>
      </c>
      <c r="AM47" t="str">
        <f t="shared" si="13"/>
        <v/>
      </c>
    </row>
    <row r="48" spans="1:39" ht="70.05" customHeight="1" x14ac:dyDescent="0.3">
      <c r="A48" s="5"/>
      <c r="B48" s="13" t="str">
        <f>IFERROR(INDEX(Roster!$B:$B, MATCH($A48, Roster!$A:$A, 0)),"")</f>
        <v/>
      </c>
      <c r="C48" s="6"/>
      <c r="D48" s="24" t="str">
        <f>IF(ISBLANK(C48),"",VLOOKUP(C48,LU_FEAST!$A$22:$D$26,LangNum,FALSE))</f>
        <v/>
      </c>
      <c r="E48" s="19"/>
      <c r="F48" s="24" t="str">
        <f>IF(ISBLANK(E48),"",VLOOKUP(E48,LU_FEAST!$A$30:$D$33,LangNum,FALSE))</f>
        <v/>
      </c>
      <c r="G48" s="19"/>
      <c r="H48" s="24" t="str">
        <f>IF(ISBLANK(G48),"",VLOOKUP(G48,LU_FEAST!$A$46:$D$49,LangNum,FALSE))</f>
        <v/>
      </c>
      <c r="I48" s="19"/>
      <c r="J48" s="24" t="str">
        <f>IF(ISBLANK(I48),"",VLOOKUP(I48,LU_FEAST!$A$53:$D$56,LangNum,FALSE))</f>
        <v/>
      </c>
      <c r="K48" s="19"/>
      <c r="L48" s="24" t="str">
        <f>IF(ISBLANK(K48),"",VLOOKUP(K48,LU_FEAST!$A$39:$D$42,LangNum,FALSE))</f>
        <v/>
      </c>
      <c r="M48" s="19"/>
      <c r="N48" s="24" t="str">
        <f>IF(ISBLANK(M48),"",VLOOKUP(M48,LU_FEAST!$A$60:$D$63,LangNum,FALSE))</f>
        <v/>
      </c>
      <c r="O48" s="19"/>
      <c r="P48" s="24" t="str">
        <f>IF(ISBLANK(O48),"",VLOOKUP(O48,LU_FEAST!$A$74:$D$77,LangNum,FALSE))</f>
        <v/>
      </c>
      <c r="Q48" s="19"/>
      <c r="R48" s="24" t="str">
        <f>IF(ISBLANK(Q48),"",VLOOKUP(Q48,LU_FEAST!$A$81:$D$84,LangNum,FALSE))</f>
        <v/>
      </c>
      <c r="S48" s="19"/>
      <c r="T48" s="24" t="str">
        <f>IF(ISBLANK(S48),"",VLOOKUP(S48,LU_FEAST!$A$88:$D$91,LangNum,FALSE))</f>
        <v/>
      </c>
      <c r="U48" s="4"/>
      <c r="V48" s="24" t="str">
        <f>IF(ISBLANK(U48),"",VLOOKUP(U48,LU_FEAST!$A$96:$D$116,LangNum,FALSE))</f>
        <v/>
      </c>
      <c r="W48" s="4"/>
      <c r="X48" s="24" t="str">
        <f>IF(ISBLANK(W48),"",VLOOKUP(W48,LU_FEAST!$A$96:$D$116,LangNum,FALSE))</f>
        <v/>
      </c>
      <c r="Z48" s="16" t="str">
        <f t="shared" si="0"/>
        <v/>
      </c>
      <c r="AA48" s="7" t="str">
        <f t="shared" si="1"/>
        <v/>
      </c>
      <c r="AB48" s="7" t="str">
        <f t="shared" si="2"/>
        <v/>
      </c>
      <c r="AC48" s="7" t="str">
        <f t="shared" si="3"/>
        <v/>
      </c>
      <c r="AD48" s="7" t="str">
        <f t="shared" si="4"/>
        <v/>
      </c>
      <c r="AE48" s="7" t="str">
        <f t="shared" si="5"/>
        <v/>
      </c>
      <c r="AF48" s="7" t="str">
        <f t="shared" si="6"/>
        <v/>
      </c>
      <c r="AG48" s="7" t="str">
        <f t="shared" si="7"/>
        <v/>
      </c>
      <c r="AH48" s="7" t="str">
        <f t="shared" si="8"/>
        <v/>
      </c>
      <c r="AI48" s="7" t="str">
        <f t="shared" si="9"/>
        <v/>
      </c>
      <c r="AJ48">
        <f t="shared" si="10"/>
        <v>0</v>
      </c>
      <c r="AK48">
        <f t="shared" si="11"/>
        <v>0</v>
      </c>
      <c r="AL48" t="b">
        <f t="shared" si="12"/>
        <v>0</v>
      </c>
      <c r="AM48" t="str">
        <f t="shared" si="13"/>
        <v/>
      </c>
    </row>
    <row r="49" spans="1:39" ht="70.05" customHeight="1" x14ac:dyDescent="0.3">
      <c r="A49" s="5"/>
      <c r="B49" s="13" t="str">
        <f>IFERROR(INDEX(Roster!$B:$B, MATCH($A49, Roster!$A:$A, 0)),"")</f>
        <v/>
      </c>
      <c r="C49" s="6"/>
      <c r="D49" s="24" t="str">
        <f>IF(ISBLANK(C49),"",VLOOKUP(C49,LU_FEAST!$A$22:$D$26,LangNum,FALSE))</f>
        <v/>
      </c>
      <c r="E49" s="19"/>
      <c r="F49" s="24" t="str">
        <f>IF(ISBLANK(E49),"",VLOOKUP(E49,LU_FEAST!$A$30:$D$33,LangNum,FALSE))</f>
        <v/>
      </c>
      <c r="G49" s="19"/>
      <c r="H49" s="24" t="str">
        <f>IF(ISBLANK(G49),"",VLOOKUP(G49,LU_FEAST!$A$46:$D$49,LangNum,FALSE))</f>
        <v/>
      </c>
      <c r="I49" s="19"/>
      <c r="J49" s="24" t="str">
        <f>IF(ISBLANK(I49),"",VLOOKUP(I49,LU_FEAST!$A$53:$D$56,LangNum,FALSE))</f>
        <v/>
      </c>
      <c r="K49" s="19"/>
      <c r="L49" s="24" t="str">
        <f>IF(ISBLANK(K49),"",VLOOKUP(K49,LU_FEAST!$A$39:$D$42,LangNum,FALSE))</f>
        <v/>
      </c>
      <c r="M49" s="19"/>
      <c r="N49" s="24" t="str">
        <f>IF(ISBLANK(M49),"",VLOOKUP(M49,LU_FEAST!$A$60:$D$63,LangNum,FALSE))</f>
        <v/>
      </c>
      <c r="O49" s="19"/>
      <c r="P49" s="24" t="str">
        <f>IF(ISBLANK(O49),"",VLOOKUP(O49,LU_FEAST!$A$74:$D$77,LangNum,FALSE))</f>
        <v/>
      </c>
      <c r="Q49" s="19"/>
      <c r="R49" s="24" t="str">
        <f>IF(ISBLANK(Q49),"",VLOOKUP(Q49,LU_FEAST!$A$81:$D$84,LangNum,FALSE))</f>
        <v/>
      </c>
      <c r="S49" s="19"/>
      <c r="T49" s="24" t="str">
        <f>IF(ISBLANK(S49),"",VLOOKUP(S49,LU_FEAST!$A$88:$D$91,LangNum,FALSE))</f>
        <v/>
      </c>
      <c r="U49" s="4"/>
      <c r="V49" s="24" t="str">
        <f>IF(ISBLANK(U49),"",VLOOKUP(U49,LU_FEAST!$A$96:$D$116,LangNum,FALSE))</f>
        <v/>
      </c>
      <c r="W49" s="4"/>
      <c r="X49" s="24" t="str">
        <f>IF(ISBLANK(W49),"",VLOOKUP(W49,LU_FEAST!$A$96:$D$116,LangNum,FALSE))</f>
        <v/>
      </c>
      <c r="Z49" s="16" t="str">
        <f t="shared" si="0"/>
        <v/>
      </c>
      <c r="AA49" s="7" t="str">
        <f t="shared" si="1"/>
        <v/>
      </c>
      <c r="AB49" s="7" t="str">
        <f t="shared" si="2"/>
        <v/>
      </c>
      <c r="AC49" s="7" t="str">
        <f t="shared" si="3"/>
        <v/>
      </c>
      <c r="AD49" s="7" t="str">
        <f t="shared" si="4"/>
        <v/>
      </c>
      <c r="AE49" s="7" t="str">
        <f t="shared" si="5"/>
        <v/>
      </c>
      <c r="AF49" s="7" t="str">
        <f t="shared" si="6"/>
        <v/>
      </c>
      <c r="AG49" s="7" t="str">
        <f t="shared" si="7"/>
        <v/>
      </c>
      <c r="AH49" s="7" t="str">
        <f t="shared" si="8"/>
        <v/>
      </c>
      <c r="AI49" s="7" t="str">
        <f t="shared" si="9"/>
        <v/>
      </c>
      <c r="AJ49">
        <f t="shared" si="10"/>
        <v>0</v>
      </c>
      <c r="AK49">
        <f t="shared" si="11"/>
        <v>0</v>
      </c>
      <c r="AL49" t="b">
        <f t="shared" si="12"/>
        <v>0</v>
      </c>
      <c r="AM49" t="str">
        <f t="shared" si="13"/>
        <v/>
      </c>
    </row>
    <row r="50" spans="1:39" ht="70.05" customHeight="1" x14ac:dyDescent="0.3">
      <c r="A50" s="5"/>
      <c r="B50" s="13" t="str">
        <f>IFERROR(INDEX(Roster!$B:$B, MATCH($A50, Roster!$A:$A, 0)),"")</f>
        <v/>
      </c>
      <c r="C50" s="6"/>
      <c r="D50" s="24" t="str">
        <f>IF(ISBLANK(C50),"",VLOOKUP(C50,LU_FEAST!$A$22:$D$26,LangNum,FALSE))</f>
        <v/>
      </c>
      <c r="E50" s="19"/>
      <c r="F50" s="24" t="str">
        <f>IF(ISBLANK(E50),"",VLOOKUP(E50,LU_FEAST!$A$30:$D$33,LangNum,FALSE))</f>
        <v/>
      </c>
      <c r="G50" s="19"/>
      <c r="H50" s="24" t="str">
        <f>IF(ISBLANK(G50),"",VLOOKUP(G50,LU_FEAST!$A$46:$D$49,LangNum,FALSE))</f>
        <v/>
      </c>
      <c r="I50" s="19"/>
      <c r="J50" s="24" t="str">
        <f>IF(ISBLANK(I50),"",VLOOKUP(I50,LU_FEAST!$A$53:$D$56,LangNum,FALSE))</f>
        <v/>
      </c>
      <c r="K50" s="19"/>
      <c r="L50" s="24" t="str">
        <f>IF(ISBLANK(K50),"",VLOOKUP(K50,LU_FEAST!$A$39:$D$42,LangNum,FALSE))</f>
        <v/>
      </c>
      <c r="M50" s="19"/>
      <c r="N50" s="24" t="str">
        <f>IF(ISBLANK(M50),"",VLOOKUP(M50,LU_FEAST!$A$60:$D$63,LangNum,FALSE))</f>
        <v/>
      </c>
      <c r="O50" s="19"/>
      <c r="P50" s="24" t="str">
        <f>IF(ISBLANK(O50),"",VLOOKUP(O50,LU_FEAST!$A$74:$D$77,LangNum,FALSE))</f>
        <v/>
      </c>
      <c r="Q50" s="19"/>
      <c r="R50" s="24" t="str">
        <f>IF(ISBLANK(Q50),"",VLOOKUP(Q50,LU_FEAST!$A$81:$D$84,LangNum,FALSE))</f>
        <v/>
      </c>
      <c r="S50" s="19"/>
      <c r="T50" s="24" t="str">
        <f>IF(ISBLANK(S50),"",VLOOKUP(S50,LU_FEAST!$A$88:$D$91,LangNum,FALSE))</f>
        <v/>
      </c>
      <c r="U50" s="4"/>
      <c r="V50" s="24" t="str">
        <f>IF(ISBLANK(U50),"",VLOOKUP(U50,LU_FEAST!$A$96:$D$116,LangNum,FALSE))</f>
        <v/>
      </c>
      <c r="W50" s="4"/>
      <c r="X50" s="24" t="str">
        <f>IF(ISBLANK(W50),"",VLOOKUP(W50,LU_FEAST!$A$96:$D$116,LangNum,FALSE))</f>
        <v/>
      </c>
      <c r="Z50" s="16" t="str">
        <f t="shared" si="0"/>
        <v/>
      </c>
      <c r="AA50" s="7" t="str">
        <f t="shared" si="1"/>
        <v/>
      </c>
      <c r="AB50" s="7" t="str">
        <f t="shared" si="2"/>
        <v/>
      </c>
      <c r="AC50" s="7" t="str">
        <f t="shared" si="3"/>
        <v/>
      </c>
      <c r="AD50" s="7" t="str">
        <f t="shared" si="4"/>
        <v/>
      </c>
      <c r="AE50" s="7" t="str">
        <f t="shared" si="5"/>
        <v/>
      </c>
      <c r="AF50" s="7" t="str">
        <f t="shared" si="6"/>
        <v/>
      </c>
      <c r="AG50" s="7" t="str">
        <f t="shared" si="7"/>
        <v/>
      </c>
      <c r="AH50" s="7" t="str">
        <f t="shared" si="8"/>
        <v/>
      </c>
      <c r="AI50" s="7" t="str">
        <f t="shared" si="9"/>
        <v/>
      </c>
      <c r="AJ50">
        <f t="shared" si="10"/>
        <v>0</v>
      </c>
      <c r="AK50">
        <f t="shared" si="11"/>
        <v>0</v>
      </c>
      <c r="AL50" t="b">
        <f t="shared" si="12"/>
        <v>0</v>
      </c>
      <c r="AM50" t="str">
        <f t="shared" si="13"/>
        <v/>
      </c>
    </row>
    <row r="51" spans="1:39" ht="70.05" customHeight="1" x14ac:dyDescent="0.3">
      <c r="A51" s="5"/>
      <c r="B51" s="13" t="str">
        <f>IFERROR(INDEX(Roster!$B:$B, MATCH($A51, Roster!$A:$A, 0)),"")</f>
        <v/>
      </c>
      <c r="C51" s="6"/>
      <c r="D51" s="24" t="str">
        <f>IF(ISBLANK(C51),"",VLOOKUP(C51,LU_FEAST!$A$22:$D$26,LangNum,FALSE))</f>
        <v/>
      </c>
      <c r="E51" s="19"/>
      <c r="F51" s="24" t="str">
        <f>IF(ISBLANK(E51),"",VLOOKUP(E51,LU_FEAST!$A$30:$D$33,LangNum,FALSE))</f>
        <v/>
      </c>
      <c r="G51" s="19"/>
      <c r="H51" s="24" t="str">
        <f>IF(ISBLANK(G51),"",VLOOKUP(G51,LU_FEAST!$A$46:$D$49,LangNum,FALSE))</f>
        <v/>
      </c>
      <c r="I51" s="19"/>
      <c r="J51" s="24" t="str">
        <f>IF(ISBLANK(I51),"",VLOOKUP(I51,LU_FEAST!$A$53:$D$56,LangNum,FALSE))</f>
        <v/>
      </c>
      <c r="K51" s="19"/>
      <c r="L51" s="24" t="str">
        <f>IF(ISBLANK(K51),"",VLOOKUP(K51,LU_FEAST!$A$39:$D$42,LangNum,FALSE))</f>
        <v/>
      </c>
      <c r="M51" s="19"/>
      <c r="N51" s="24" t="str">
        <f>IF(ISBLANK(M51),"",VLOOKUP(M51,LU_FEAST!$A$60:$D$63,LangNum,FALSE))</f>
        <v/>
      </c>
      <c r="O51" s="19"/>
      <c r="P51" s="24" t="str">
        <f>IF(ISBLANK(O51),"",VLOOKUP(O51,LU_FEAST!$A$74:$D$77,LangNum,FALSE))</f>
        <v/>
      </c>
      <c r="Q51" s="19"/>
      <c r="R51" s="24" t="str">
        <f>IF(ISBLANK(Q51),"",VLOOKUP(Q51,LU_FEAST!$A$81:$D$84,LangNum,FALSE))</f>
        <v/>
      </c>
      <c r="S51" s="19"/>
      <c r="T51" s="24" t="str">
        <f>IF(ISBLANK(S51),"",VLOOKUP(S51,LU_FEAST!$A$88:$D$91,LangNum,FALSE))</f>
        <v/>
      </c>
      <c r="U51" s="4"/>
      <c r="V51" s="24" t="str">
        <f>IF(ISBLANK(U51),"",VLOOKUP(U51,LU_FEAST!$A$96:$D$116,LangNum,FALSE))</f>
        <v/>
      </c>
      <c r="W51" s="4"/>
      <c r="X51" s="24" t="str">
        <f>IF(ISBLANK(W51),"",VLOOKUP(W51,LU_FEAST!$A$96:$D$116,LangNum,FALSE))</f>
        <v/>
      </c>
      <c r="Z51" s="16" t="str">
        <f t="shared" si="0"/>
        <v/>
      </c>
      <c r="AA51" s="7" t="str">
        <f t="shared" si="1"/>
        <v/>
      </c>
      <c r="AB51" s="7" t="str">
        <f t="shared" si="2"/>
        <v/>
      </c>
      <c r="AC51" s="7" t="str">
        <f t="shared" si="3"/>
        <v/>
      </c>
      <c r="AD51" s="7" t="str">
        <f t="shared" si="4"/>
        <v/>
      </c>
      <c r="AE51" s="7" t="str">
        <f t="shared" si="5"/>
        <v/>
      </c>
      <c r="AF51" s="7" t="str">
        <f t="shared" si="6"/>
        <v/>
      </c>
      <c r="AG51" s="7" t="str">
        <f t="shared" si="7"/>
        <v/>
      </c>
      <c r="AH51" s="7" t="str">
        <f t="shared" si="8"/>
        <v/>
      </c>
      <c r="AI51" s="7" t="str">
        <f t="shared" si="9"/>
        <v/>
      </c>
      <c r="AJ51">
        <f t="shared" si="10"/>
        <v>0</v>
      </c>
      <c r="AK51">
        <f t="shared" si="11"/>
        <v>0</v>
      </c>
      <c r="AL51" t="b">
        <f t="shared" si="12"/>
        <v>0</v>
      </c>
      <c r="AM51" t="str">
        <f t="shared" si="13"/>
        <v/>
      </c>
    </row>
    <row r="52" spans="1:39" ht="70.05" customHeight="1" x14ac:dyDescent="0.3">
      <c r="A52" s="5"/>
      <c r="B52" s="13" t="str">
        <f>IFERROR(INDEX(Roster!$B:$B, MATCH($A52, Roster!$A:$A, 0)),"")</f>
        <v/>
      </c>
      <c r="C52" s="6"/>
      <c r="D52" s="24" t="str">
        <f>IF(ISBLANK(C52),"",VLOOKUP(C52,LU_FEAST!$A$22:$D$26,LangNum,FALSE))</f>
        <v/>
      </c>
      <c r="E52" s="19"/>
      <c r="F52" s="24" t="str">
        <f>IF(ISBLANK(E52),"",VLOOKUP(E52,LU_FEAST!$A$30:$D$33,LangNum,FALSE))</f>
        <v/>
      </c>
      <c r="G52" s="19"/>
      <c r="H52" s="24" t="str">
        <f>IF(ISBLANK(G52),"",VLOOKUP(G52,LU_FEAST!$A$46:$D$49,LangNum,FALSE))</f>
        <v/>
      </c>
      <c r="I52" s="19"/>
      <c r="J52" s="24" t="str">
        <f>IF(ISBLANK(I52),"",VLOOKUP(I52,LU_FEAST!$A$53:$D$56,LangNum,FALSE))</f>
        <v/>
      </c>
      <c r="K52" s="19"/>
      <c r="L52" s="24" t="str">
        <f>IF(ISBLANK(K52),"",VLOOKUP(K52,LU_FEAST!$A$39:$D$42,LangNum,FALSE))</f>
        <v/>
      </c>
      <c r="M52" s="19"/>
      <c r="N52" s="24" t="str">
        <f>IF(ISBLANK(M52),"",VLOOKUP(M52,LU_FEAST!$A$60:$D$63,LangNum,FALSE))</f>
        <v/>
      </c>
      <c r="O52" s="19"/>
      <c r="P52" s="24" t="str">
        <f>IF(ISBLANK(O52),"",VLOOKUP(O52,LU_FEAST!$A$74:$D$77,LangNum,FALSE))</f>
        <v/>
      </c>
      <c r="Q52" s="19"/>
      <c r="R52" s="24" t="str">
        <f>IF(ISBLANK(Q52),"",VLOOKUP(Q52,LU_FEAST!$A$81:$D$84,LangNum,FALSE))</f>
        <v/>
      </c>
      <c r="S52" s="19"/>
      <c r="T52" s="24" t="str">
        <f>IF(ISBLANK(S52),"",VLOOKUP(S52,LU_FEAST!$A$88:$D$91,LangNum,FALSE))</f>
        <v/>
      </c>
      <c r="U52" s="4"/>
      <c r="V52" s="24" t="str">
        <f>IF(ISBLANK(U52),"",VLOOKUP(U52,LU_FEAST!$A$96:$D$116,LangNum,FALSE))</f>
        <v/>
      </c>
      <c r="W52" s="4"/>
      <c r="X52" s="24" t="str">
        <f>IF(ISBLANK(W52),"",VLOOKUP(W52,LU_FEAST!$A$96:$D$116,LangNum,FALSE))</f>
        <v/>
      </c>
      <c r="Z52" s="16" t="str">
        <f t="shared" si="0"/>
        <v/>
      </c>
      <c r="AA52" s="7" t="str">
        <f t="shared" si="1"/>
        <v/>
      </c>
      <c r="AB52" s="7" t="str">
        <f t="shared" si="2"/>
        <v/>
      </c>
      <c r="AC52" s="7" t="str">
        <f t="shared" si="3"/>
        <v/>
      </c>
      <c r="AD52" s="7" t="str">
        <f t="shared" si="4"/>
        <v/>
      </c>
      <c r="AE52" s="7" t="str">
        <f t="shared" si="5"/>
        <v/>
      </c>
      <c r="AF52" s="7" t="str">
        <f t="shared" si="6"/>
        <v/>
      </c>
      <c r="AG52" s="7" t="str">
        <f t="shared" si="7"/>
        <v/>
      </c>
      <c r="AH52" s="7" t="str">
        <f t="shared" si="8"/>
        <v/>
      </c>
      <c r="AI52" s="7" t="str">
        <f t="shared" si="9"/>
        <v/>
      </c>
      <c r="AJ52">
        <f t="shared" si="10"/>
        <v>0</v>
      </c>
      <c r="AK52">
        <f t="shared" si="11"/>
        <v>0</v>
      </c>
      <c r="AL52" t="b">
        <f t="shared" si="12"/>
        <v>0</v>
      </c>
      <c r="AM52" t="str">
        <f t="shared" si="13"/>
        <v/>
      </c>
    </row>
    <row r="53" spans="1:39" ht="70.05" customHeight="1" x14ac:dyDescent="0.3">
      <c r="A53" s="5"/>
      <c r="B53" s="13" t="str">
        <f>IFERROR(INDEX(Roster!$B:$B, MATCH($A53, Roster!$A:$A, 0)),"")</f>
        <v/>
      </c>
      <c r="C53" s="6"/>
      <c r="D53" s="24" t="str">
        <f>IF(ISBLANK(C53),"",VLOOKUP(C53,LU_FEAST!$A$22:$D$26,LangNum,FALSE))</f>
        <v/>
      </c>
      <c r="E53" s="19"/>
      <c r="F53" s="24" t="str">
        <f>IF(ISBLANK(E53),"",VLOOKUP(E53,LU_FEAST!$A$30:$D$33,LangNum,FALSE))</f>
        <v/>
      </c>
      <c r="G53" s="19"/>
      <c r="H53" s="24" t="str">
        <f>IF(ISBLANK(G53),"",VLOOKUP(G53,LU_FEAST!$A$46:$D$49,LangNum,FALSE))</f>
        <v/>
      </c>
      <c r="I53" s="19"/>
      <c r="J53" s="24" t="str">
        <f>IF(ISBLANK(I53),"",VLOOKUP(I53,LU_FEAST!$A$53:$D$56,LangNum,FALSE))</f>
        <v/>
      </c>
      <c r="K53" s="19"/>
      <c r="L53" s="24" t="str">
        <f>IF(ISBLANK(K53),"",VLOOKUP(K53,LU_FEAST!$A$39:$D$42,LangNum,FALSE))</f>
        <v/>
      </c>
      <c r="M53" s="19"/>
      <c r="N53" s="24" t="str">
        <f>IF(ISBLANK(M53),"",VLOOKUP(M53,LU_FEAST!$A$60:$D$63,LangNum,FALSE))</f>
        <v/>
      </c>
      <c r="O53" s="19"/>
      <c r="P53" s="24" t="str">
        <f>IF(ISBLANK(O53),"",VLOOKUP(O53,LU_FEAST!$A$74:$D$77,LangNum,FALSE))</f>
        <v/>
      </c>
      <c r="Q53" s="19"/>
      <c r="R53" s="24" t="str">
        <f>IF(ISBLANK(Q53),"",VLOOKUP(Q53,LU_FEAST!$A$81:$D$84,LangNum,FALSE))</f>
        <v/>
      </c>
      <c r="S53" s="19"/>
      <c r="T53" s="24" t="str">
        <f>IF(ISBLANK(S53),"",VLOOKUP(S53,LU_FEAST!$A$88:$D$91,LangNum,FALSE))</f>
        <v/>
      </c>
      <c r="U53" s="4"/>
      <c r="V53" s="24" t="str">
        <f>IF(ISBLANK(U53),"",VLOOKUP(U53,LU_FEAST!$A$96:$D$116,LangNum,FALSE))</f>
        <v/>
      </c>
      <c r="W53" s="4"/>
      <c r="X53" s="24" t="str">
        <f>IF(ISBLANK(W53),"",VLOOKUP(W53,LU_FEAST!$A$96:$D$116,LangNum,FALSE))</f>
        <v/>
      </c>
      <c r="Z53" s="16" t="str">
        <f t="shared" si="0"/>
        <v/>
      </c>
      <c r="AA53" s="7" t="str">
        <f t="shared" si="1"/>
        <v/>
      </c>
      <c r="AB53" s="7" t="str">
        <f t="shared" si="2"/>
        <v/>
      </c>
      <c r="AC53" s="7" t="str">
        <f t="shared" si="3"/>
        <v/>
      </c>
      <c r="AD53" s="7" t="str">
        <f t="shared" si="4"/>
        <v/>
      </c>
      <c r="AE53" s="7" t="str">
        <f t="shared" si="5"/>
        <v/>
      </c>
      <c r="AF53" s="7" t="str">
        <f t="shared" si="6"/>
        <v/>
      </c>
      <c r="AG53" s="7" t="str">
        <f t="shared" si="7"/>
        <v/>
      </c>
      <c r="AH53" s="7" t="str">
        <f t="shared" si="8"/>
        <v/>
      </c>
      <c r="AI53" s="7" t="str">
        <f t="shared" si="9"/>
        <v/>
      </c>
      <c r="AJ53">
        <f t="shared" si="10"/>
        <v>0</v>
      </c>
      <c r="AK53">
        <f t="shared" si="11"/>
        <v>0</v>
      </c>
      <c r="AL53" t="b">
        <f t="shared" si="12"/>
        <v>0</v>
      </c>
      <c r="AM53" t="str">
        <f t="shared" si="13"/>
        <v/>
      </c>
    </row>
    <row r="54" spans="1:39" ht="70.05" customHeight="1" x14ac:dyDescent="0.3">
      <c r="A54" s="5"/>
      <c r="B54" s="13" t="str">
        <f>IFERROR(INDEX(Roster!$B:$B, MATCH($A54, Roster!$A:$A, 0)),"")</f>
        <v/>
      </c>
      <c r="C54" s="6"/>
      <c r="D54" s="24" t="str">
        <f>IF(ISBLANK(C54),"",VLOOKUP(C54,LU_FEAST!$A$22:$D$26,LangNum,FALSE))</f>
        <v/>
      </c>
      <c r="E54" s="19"/>
      <c r="F54" s="24" t="str">
        <f>IF(ISBLANK(E54),"",VLOOKUP(E54,LU_FEAST!$A$30:$D$33,LangNum,FALSE))</f>
        <v/>
      </c>
      <c r="G54" s="19"/>
      <c r="H54" s="24" t="str">
        <f>IF(ISBLANK(G54),"",VLOOKUP(G54,LU_FEAST!$A$46:$D$49,LangNum,FALSE))</f>
        <v/>
      </c>
      <c r="I54" s="19"/>
      <c r="J54" s="24" t="str">
        <f>IF(ISBLANK(I54),"",VLOOKUP(I54,LU_FEAST!$A$53:$D$56,LangNum,FALSE))</f>
        <v/>
      </c>
      <c r="K54" s="19"/>
      <c r="L54" s="24" t="str">
        <f>IF(ISBLANK(K54),"",VLOOKUP(K54,LU_FEAST!$A$39:$D$42,LangNum,FALSE))</f>
        <v/>
      </c>
      <c r="M54" s="19"/>
      <c r="N54" s="24" t="str">
        <f>IF(ISBLANK(M54),"",VLOOKUP(M54,LU_FEAST!$A$60:$D$63,LangNum,FALSE))</f>
        <v/>
      </c>
      <c r="O54" s="19"/>
      <c r="P54" s="24" t="str">
        <f>IF(ISBLANK(O54),"",VLOOKUP(O54,LU_FEAST!$A$74:$D$77,LangNum,FALSE))</f>
        <v/>
      </c>
      <c r="Q54" s="19"/>
      <c r="R54" s="24" t="str">
        <f>IF(ISBLANK(Q54),"",VLOOKUP(Q54,LU_FEAST!$A$81:$D$84,LangNum,FALSE))</f>
        <v/>
      </c>
      <c r="S54" s="19"/>
      <c r="T54" s="24" t="str">
        <f>IF(ISBLANK(S54),"",VLOOKUP(S54,LU_FEAST!$A$88:$D$91,LangNum,FALSE))</f>
        <v/>
      </c>
      <c r="U54" s="4"/>
      <c r="V54" s="24" t="str">
        <f>IF(ISBLANK(U54),"",VLOOKUP(U54,LU_FEAST!$A$96:$D$116,LangNum,FALSE))</f>
        <v/>
      </c>
      <c r="W54" s="4"/>
      <c r="X54" s="24" t="str">
        <f>IF(ISBLANK(W54),"",VLOOKUP(W54,LU_FEAST!$A$96:$D$116,LangNum,FALSE))</f>
        <v/>
      </c>
      <c r="Z54" s="16" t="str">
        <f t="shared" si="0"/>
        <v/>
      </c>
      <c r="AA54" s="7" t="str">
        <f t="shared" si="1"/>
        <v/>
      </c>
      <c r="AB54" s="7" t="str">
        <f t="shared" si="2"/>
        <v/>
      </c>
      <c r="AC54" s="7" t="str">
        <f t="shared" si="3"/>
        <v/>
      </c>
      <c r="AD54" s="7" t="str">
        <f t="shared" si="4"/>
        <v/>
      </c>
      <c r="AE54" s="7" t="str">
        <f t="shared" si="5"/>
        <v/>
      </c>
      <c r="AF54" s="7" t="str">
        <f t="shared" si="6"/>
        <v/>
      </c>
      <c r="AG54" s="7" t="str">
        <f t="shared" si="7"/>
        <v/>
      </c>
      <c r="AH54" s="7" t="str">
        <f t="shared" si="8"/>
        <v/>
      </c>
      <c r="AI54" s="7" t="str">
        <f t="shared" si="9"/>
        <v/>
      </c>
      <c r="AJ54">
        <f t="shared" si="10"/>
        <v>0</v>
      </c>
      <c r="AK54">
        <f t="shared" si="11"/>
        <v>0</v>
      </c>
      <c r="AL54" t="b">
        <f t="shared" si="12"/>
        <v>0</v>
      </c>
      <c r="AM54" t="str">
        <f t="shared" si="13"/>
        <v/>
      </c>
    </row>
    <row r="55" spans="1:39" ht="70.05" customHeight="1" x14ac:dyDescent="0.3">
      <c r="A55" s="5"/>
      <c r="B55" s="13" t="str">
        <f>IFERROR(INDEX(Roster!$B:$B, MATCH($A55, Roster!$A:$A, 0)),"")</f>
        <v/>
      </c>
      <c r="C55" s="6"/>
      <c r="D55" s="24" t="str">
        <f>IF(ISBLANK(C55),"",VLOOKUP(C55,LU_FEAST!$A$22:$D$26,LangNum,FALSE))</f>
        <v/>
      </c>
      <c r="E55" s="19"/>
      <c r="F55" s="24" t="str">
        <f>IF(ISBLANK(E55),"",VLOOKUP(E55,LU_FEAST!$A$30:$D$33,LangNum,FALSE))</f>
        <v/>
      </c>
      <c r="G55" s="19"/>
      <c r="H55" s="24" t="str">
        <f>IF(ISBLANK(G55),"",VLOOKUP(G55,LU_FEAST!$A$46:$D$49,LangNum,FALSE))</f>
        <v/>
      </c>
      <c r="I55" s="19"/>
      <c r="J55" s="24" t="str">
        <f>IF(ISBLANK(I55),"",VLOOKUP(I55,LU_FEAST!$A$53:$D$56,LangNum,FALSE))</f>
        <v/>
      </c>
      <c r="K55" s="19"/>
      <c r="L55" s="24" t="str">
        <f>IF(ISBLANK(K55),"",VLOOKUP(K55,LU_FEAST!$A$39:$D$42,LangNum,FALSE))</f>
        <v/>
      </c>
      <c r="M55" s="19"/>
      <c r="N55" s="24" t="str">
        <f>IF(ISBLANK(M55),"",VLOOKUP(M55,LU_FEAST!$A$60:$D$63,LangNum,FALSE))</f>
        <v/>
      </c>
      <c r="O55" s="19"/>
      <c r="P55" s="24" t="str">
        <f>IF(ISBLANK(O55),"",VLOOKUP(O55,LU_FEAST!$A$74:$D$77,LangNum,FALSE))</f>
        <v/>
      </c>
      <c r="Q55" s="19"/>
      <c r="R55" s="24" t="str">
        <f>IF(ISBLANK(Q55),"",VLOOKUP(Q55,LU_FEAST!$A$81:$D$84,LangNum,FALSE))</f>
        <v/>
      </c>
      <c r="S55" s="19"/>
      <c r="T55" s="24" t="str">
        <f>IF(ISBLANK(S55),"",VLOOKUP(S55,LU_FEAST!$A$88:$D$91,LangNum,FALSE))</f>
        <v/>
      </c>
      <c r="U55" s="4"/>
      <c r="V55" s="24" t="str">
        <f>IF(ISBLANK(U55),"",VLOOKUP(U55,LU_FEAST!$A$96:$D$116,LangNum,FALSE))</f>
        <v/>
      </c>
      <c r="W55" s="4"/>
      <c r="X55" s="24" t="str">
        <f>IF(ISBLANK(W55),"",VLOOKUP(W55,LU_FEAST!$A$96:$D$116,LangNum,FALSE))</f>
        <v/>
      </c>
      <c r="Z55" s="16" t="str">
        <f t="shared" si="0"/>
        <v/>
      </c>
      <c r="AA55" s="7" t="str">
        <f t="shared" si="1"/>
        <v/>
      </c>
      <c r="AB55" s="7" t="str">
        <f t="shared" si="2"/>
        <v/>
      </c>
      <c r="AC55" s="7" t="str">
        <f t="shared" si="3"/>
        <v/>
      </c>
      <c r="AD55" s="7" t="str">
        <f t="shared" si="4"/>
        <v/>
      </c>
      <c r="AE55" s="7" t="str">
        <f t="shared" si="5"/>
        <v/>
      </c>
      <c r="AF55" s="7" t="str">
        <f t="shared" si="6"/>
        <v/>
      </c>
      <c r="AG55" s="7" t="str">
        <f t="shared" si="7"/>
        <v/>
      </c>
      <c r="AH55" s="7" t="str">
        <f t="shared" si="8"/>
        <v/>
      </c>
      <c r="AI55" s="7" t="str">
        <f t="shared" si="9"/>
        <v/>
      </c>
      <c r="AJ55">
        <f t="shared" si="10"/>
        <v>0</v>
      </c>
      <c r="AK55">
        <f t="shared" si="11"/>
        <v>0</v>
      </c>
      <c r="AL55" t="b">
        <f t="shared" si="12"/>
        <v>0</v>
      </c>
      <c r="AM55" t="str">
        <f t="shared" si="13"/>
        <v/>
      </c>
    </row>
    <row r="56" spans="1:39" ht="70.05" customHeight="1" x14ac:dyDescent="0.3">
      <c r="A56" s="5"/>
      <c r="B56" s="13" t="str">
        <f>IFERROR(INDEX(Roster!$B:$B, MATCH($A56, Roster!$A:$A, 0)),"")</f>
        <v/>
      </c>
      <c r="C56" s="6"/>
      <c r="D56" s="24" t="str">
        <f>IF(ISBLANK(C56),"",VLOOKUP(C56,LU_FEAST!$A$22:$D$26,LangNum,FALSE))</f>
        <v/>
      </c>
      <c r="E56" s="19"/>
      <c r="F56" s="24" t="str">
        <f>IF(ISBLANK(E56),"",VLOOKUP(E56,LU_FEAST!$A$30:$D$33,LangNum,FALSE))</f>
        <v/>
      </c>
      <c r="G56" s="19"/>
      <c r="H56" s="24" t="str">
        <f>IF(ISBLANK(G56),"",VLOOKUP(G56,LU_FEAST!$A$46:$D$49,LangNum,FALSE))</f>
        <v/>
      </c>
      <c r="I56" s="19"/>
      <c r="J56" s="24" t="str">
        <f>IF(ISBLANK(I56),"",VLOOKUP(I56,LU_FEAST!$A$53:$D$56,LangNum,FALSE))</f>
        <v/>
      </c>
      <c r="K56" s="19"/>
      <c r="L56" s="24" t="str">
        <f>IF(ISBLANK(K56),"",VLOOKUP(K56,LU_FEAST!$A$39:$D$42,LangNum,FALSE))</f>
        <v/>
      </c>
      <c r="M56" s="19"/>
      <c r="N56" s="24" t="str">
        <f>IF(ISBLANK(M56),"",VLOOKUP(M56,LU_FEAST!$A$60:$D$63,LangNum,FALSE))</f>
        <v/>
      </c>
      <c r="O56" s="19"/>
      <c r="P56" s="24" t="str">
        <f>IF(ISBLANK(O56),"",VLOOKUP(O56,LU_FEAST!$A$74:$D$77,LangNum,FALSE))</f>
        <v/>
      </c>
      <c r="Q56" s="19"/>
      <c r="R56" s="24" t="str">
        <f>IF(ISBLANK(Q56),"",VLOOKUP(Q56,LU_FEAST!$A$81:$D$84,LangNum,FALSE))</f>
        <v/>
      </c>
      <c r="S56" s="19"/>
      <c r="T56" s="24" t="str">
        <f>IF(ISBLANK(S56),"",VLOOKUP(S56,LU_FEAST!$A$88:$D$91,LangNum,FALSE))</f>
        <v/>
      </c>
      <c r="U56" s="4"/>
      <c r="V56" s="24" t="str">
        <f>IF(ISBLANK(U56),"",VLOOKUP(U56,LU_FEAST!$A$96:$D$116,LangNum,FALSE))</f>
        <v/>
      </c>
      <c r="W56" s="4"/>
      <c r="X56" s="24" t="str">
        <f>IF(ISBLANK(W56),"",VLOOKUP(W56,LU_FEAST!$A$96:$D$116,LangNum,FALSE))</f>
        <v/>
      </c>
      <c r="Z56" s="16" t="str">
        <f t="shared" si="0"/>
        <v/>
      </c>
      <c r="AA56" s="7" t="str">
        <f t="shared" si="1"/>
        <v/>
      </c>
      <c r="AB56" s="7" t="str">
        <f t="shared" si="2"/>
        <v/>
      </c>
      <c r="AC56" s="7" t="str">
        <f t="shared" si="3"/>
        <v/>
      </c>
      <c r="AD56" s="7" t="str">
        <f t="shared" si="4"/>
        <v/>
      </c>
      <c r="AE56" s="7" t="str">
        <f t="shared" si="5"/>
        <v/>
      </c>
      <c r="AF56" s="7" t="str">
        <f t="shared" si="6"/>
        <v/>
      </c>
      <c r="AG56" s="7" t="str">
        <f t="shared" si="7"/>
        <v/>
      </c>
      <c r="AH56" s="7" t="str">
        <f t="shared" si="8"/>
        <v/>
      </c>
      <c r="AI56" s="7" t="str">
        <f t="shared" si="9"/>
        <v/>
      </c>
      <c r="AJ56">
        <f t="shared" si="10"/>
        <v>0</v>
      </c>
      <c r="AK56">
        <f t="shared" si="11"/>
        <v>0</v>
      </c>
      <c r="AL56" t="b">
        <f t="shared" si="12"/>
        <v>0</v>
      </c>
      <c r="AM56" t="str">
        <f t="shared" si="13"/>
        <v/>
      </c>
    </row>
    <row r="57" spans="1:39" ht="70.05" customHeight="1" x14ac:dyDescent="0.3">
      <c r="A57" s="5"/>
      <c r="B57" s="13" t="str">
        <f>IFERROR(INDEX(Roster!$B:$B, MATCH($A57, Roster!$A:$A, 0)),"")</f>
        <v/>
      </c>
      <c r="C57" s="6"/>
      <c r="D57" s="24" t="str">
        <f>IF(ISBLANK(C57),"",VLOOKUP(C57,LU_FEAST!$A$22:$D$26,LangNum,FALSE))</f>
        <v/>
      </c>
      <c r="E57" s="19"/>
      <c r="F57" s="24" t="str">
        <f>IF(ISBLANK(E57),"",VLOOKUP(E57,LU_FEAST!$A$30:$D$33,LangNum,FALSE))</f>
        <v/>
      </c>
      <c r="G57" s="19"/>
      <c r="H57" s="24" t="str">
        <f>IF(ISBLANK(G57),"",VLOOKUP(G57,LU_FEAST!$A$46:$D$49,LangNum,FALSE))</f>
        <v/>
      </c>
      <c r="I57" s="19"/>
      <c r="J57" s="24" t="str">
        <f>IF(ISBLANK(I57),"",VLOOKUP(I57,LU_FEAST!$A$53:$D$56,LangNum,FALSE))</f>
        <v/>
      </c>
      <c r="K57" s="19"/>
      <c r="L57" s="24" t="str">
        <f>IF(ISBLANK(K57),"",VLOOKUP(K57,LU_FEAST!$A$39:$D$42,LangNum,FALSE))</f>
        <v/>
      </c>
      <c r="M57" s="19"/>
      <c r="N57" s="24" t="str">
        <f>IF(ISBLANK(M57),"",VLOOKUP(M57,LU_FEAST!$A$60:$D$63,LangNum,FALSE))</f>
        <v/>
      </c>
      <c r="O57" s="19"/>
      <c r="P57" s="24" t="str">
        <f>IF(ISBLANK(O57),"",VLOOKUP(O57,LU_FEAST!$A$74:$D$77,LangNum,FALSE))</f>
        <v/>
      </c>
      <c r="Q57" s="19"/>
      <c r="R57" s="24" t="str">
        <f>IF(ISBLANK(Q57),"",VLOOKUP(Q57,LU_FEAST!$A$81:$D$84,LangNum,FALSE))</f>
        <v/>
      </c>
      <c r="S57" s="19"/>
      <c r="T57" s="24" t="str">
        <f>IF(ISBLANK(S57),"",VLOOKUP(S57,LU_FEAST!$A$88:$D$91,LangNum,FALSE))</f>
        <v/>
      </c>
      <c r="U57" s="4"/>
      <c r="V57" s="24" t="str">
        <f>IF(ISBLANK(U57),"",VLOOKUP(U57,LU_FEAST!$A$96:$D$116,LangNum,FALSE))</f>
        <v/>
      </c>
      <c r="W57" s="4"/>
      <c r="X57" s="24" t="str">
        <f>IF(ISBLANK(W57),"",VLOOKUP(W57,LU_FEAST!$A$96:$D$116,LangNum,FALSE))</f>
        <v/>
      </c>
      <c r="Z57" s="16" t="str">
        <f t="shared" si="0"/>
        <v/>
      </c>
      <c r="AA57" s="7" t="str">
        <f t="shared" si="1"/>
        <v/>
      </c>
      <c r="AB57" s="7" t="str">
        <f t="shared" si="2"/>
        <v/>
      </c>
      <c r="AC57" s="7" t="str">
        <f t="shared" si="3"/>
        <v/>
      </c>
      <c r="AD57" s="7" t="str">
        <f t="shared" si="4"/>
        <v/>
      </c>
      <c r="AE57" s="7" t="str">
        <f t="shared" si="5"/>
        <v/>
      </c>
      <c r="AF57" s="7" t="str">
        <f t="shared" si="6"/>
        <v/>
      </c>
      <c r="AG57" s="7" t="str">
        <f t="shared" si="7"/>
        <v/>
      </c>
      <c r="AH57" s="7" t="str">
        <f t="shared" si="8"/>
        <v/>
      </c>
      <c r="AI57" s="7" t="str">
        <f t="shared" si="9"/>
        <v/>
      </c>
      <c r="AJ57">
        <f t="shared" si="10"/>
        <v>0</v>
      </c>
      <c r="AK57">
        <f t="shared" si="11"/>
        <v>0</v>
      </c>
      <c r="AL57" t="b">
        <f t="shared" si="12"/>
        <v>0</v>
      </c>
      <c r="AM57" t="str">
        <f t="shared" si="13"/>
        <v/>
      </c>
    </row>
    <row r="58" spans="1:39" ht="70.05" customHeight="1" x14ac:dyDescent="0.3">
      <c r="A58" s="5"/>
      <c r="B58" s="13" t="str">
        <f>IFERROR(INDEX(Roster!$B:$B, MATCH($A58, Roster!$A:$A, 0)),"")</f>
        <v/>
      </c>
      <c r="C58" s="6"/>
      <c r="D58" s="24" t="str">
        <f>IF(ISBLANK(C58),"",VLOOKUP(C58,LU_FEAST!$A$22:$D$26,LangNum,FALSE))</f>
        <v/>
      </c>
      <c r="E58" s="19"/>
      <c r="F58" s="24" t="str">
        <f>IF(ISBLANK(E58),"",VLOOKUP(E58,LU_FEAST!$A$30:$D$33,LangNum,FALSE))</f>
        <v/>
      </c>
      <c r="G58" s="19"/>
      <c r="H58" s="24" t="str">
        <f>IF(ISBLANK(G58),"",VLOOKUP(G58,LU_FEAST!$A$46:$D$49,LangNum,FALSE))</f>
        <v/>
      </c>
      <c r="I58" s="19"/>
      <c r="J58" s="24" t="str">
        <f>IF(ISBLANK(I58),"",VLOOKUP(I58,LU_FEAST!$A$53:$D$56,LangNum,FALSE))</f>
        <v/>
      </c>
      <c r="K58" s="19"/>
      <c r="L58" s="24" t="str">
        <f>IF(ISBLANK(K58),"",VLOOKUP(K58,LU_FEAST!$A$39:$D$42,LangNum,FALSE))</f>
        <v/>
      </c>
      <c r="M58" s="19"/>
      <c r="N58" s="24" t="str">
        <f>IF(ISBLANK(M58),"",VLOOKUP(M58,LU_FEAST!$A$60:$D$63,LangNum,FALSE))</f>
        <v/>
      </c>
      <c r="O58" s="19"/>
      <c r="P58" s="24" t="str">
        <f>IF(ISBLANK(O58),"",VLOOKUP(O58,LU_FEAST!$A$74:$D$77,LangNum,FALSE))</f>
        <v/>
      </c>
      <c r="Q58" s="19"/>
      <c r="R58" s="24" t="str">
        <f>IF(ISBLANK(Q58),"",VLOOKUP(Q58,LU_FEAST!$A$81:$D$84,LangNum,FALSE))</f>
        <v/>
      </c>
      <c r="S58" s="19"/>
      <c r="T58" s="24" t="str">
        <f>IF(ISBLANK(S58),"",VLOOKUP(S58,LU_FEAST!$A$88:$D$91,LangNum,FALSE))</f>
        <v/>
      </c>
      <c r="U58" s="4"/>
      <c r="V58" s="24" t="str">
        <f>IF(ISBLANK(U58),"",VLOOKUP(U58,LU_FEAST!$A$96:$D$116,LangNum,FALSE))</f>
        <v/>
      </c>
      <c r="W58" s="4"/>
      <c r="X58" s="24" t="str">
        <f>IF(ISBLANK(W58),"",VLOOKUP(W58,LU_FEAST!$A$96:$D$116,LangNum,FALSE))</f>
        <v/>
      </c>
      <c r="Z58" s="16" t="str">
        <f t="shared" si="0"/>
        <v/>
      </c>
      <c r="AA58" s="7" t="str">
        <f t="shared" si="1"/>
        <v/>
      </c>
      <c r="AB58" s="7" t="str">
        <f t="shared" si="2"/>
        <v/>
      </c>
      <c r="AC58" s="7" t="str">
        <f t="shared" si="3"/>
        <v/>
      </c>
      <c r="AD58" s="7" t="str">
        <f t="shared" si="4"/>
        <v/>
      </c>
      <c r="AE58" s="7" t="str">
        <f t="shared" si="5"/>
        <v/>
      </c>
      <c r="AF58" s="7" t="str">
        <f t="shared" si="6"/>
        <v/>
      </c>
      <c r="AG58" s="7" t="str">
        <f t="shared" si="7"/>
        <v/>
      </c>
      <c r="AH58" s="7" t="str">
        <f t="shared" si="8"/>
        <v/>
      </c>
      <c r="AI58" s="7" t="str">
        <f t="shared" si="9"/>
        <v/>
      </c>
      <c r="AJ58">
        <f t="shared" si="10"/>
        <v>0</v>
      </c>
      <c r="AK58">
        <f t="shared" si="11"/>
        <v>0</v>
      </c>
      <c r="AL58" t="b">
        <f t="shared" si="12"/>
        <v>0</v>
      </c>
      <c r="AM58" t="str">
        <f t="shared" si="13"/>
        <v/>
      </c>
    </row>
    <row r="59" spans="1:39" ht="70.05" customHeight="1" x14ac:dyDescent="0.3">
      <c r="A59" s="5"/>
      <c r="B59" s="13" t="str">
        <f>IFERROR(INDEX(Roster!$B:$B, MATCH($A59, Roster!$A:$A, 0)),"")</f>
        <v/>
      </c>
      <c r="C59" s="6"/>
      <c r="D59" s="24" t="str">
        <f>IF(ISBLANK(C59),"",VLOOKUP(C59,LU_FEAST!$A$22:$D$26,LangNum,FALSE))</f>
        <v/>
      </c>
      <c r="E59" s="19"/>
      <c r="F59" s="24" t="str">
        <f>IF(ISBLANK(E59),"",VLOOKUP(E59,LU_FEAST!$A$30:$D$33,LangNum,FALSE))</f>
        <v/>
      </c>
      <c r="G59" s="19"/>
      <c r="H59" s="24" t="str">
        <f>IF(ISBLANK(G59),"",VLOOKUP(G59,LU_FEAST!$A$46:$D$49,LangNum,FALSE))</f>
        <v/>
      </c>
      <c r="I59" s="19"/>
      <c r="J59" s="24" t="str">
        <f>IF(ISBLANK(I59),"",VLOOKUP(I59,LU_FEAST!$A$53:$D$56,LangNum,FALSE))</f>
        <v/>
      </c>
      <c r="K59" s="19"/>
      <c r="L59" s="24" t="str">
        <f>IF(ISBLANK(K59),"",VLOOKUP(K59,LU_FEAST!$A$39:$D$42,LangNum,FALSE))</f>
        <v/>
      </c>
      <c r="M59" s="19"/>
      <c r="N59" s="24" t="str">
        <f>IF(ISBLANK(M59),"",VLOOKUP(M59,LU_FEAST!$A$60:$D$63,LangNum,FALSE))</f>
        <v/>
      </c>
      <c r="O59" s="19"/>
      <c r="P59" s="24" t="str">
        <f>IF(ISBLANK(O59),"",VLOOKUP(O59,LU_FEAST!$A$74:$D$77,LangNum,FALSE))</f>
        <v/>
      </c>
      <c r="Q59" s="19"/>
      <c r="R59" s="24" t="str">
        <f>IF(ISBLANK(Q59),"",VLOOKUP(Q59,LU_FEAST!$A$81:$D$84,LangNum,FALSE))</f>
        <v/>
      </c>
      <c r="S59" s="19"/>
      <c r="T59" s="24" t="str">
        <f>IF(ISBLANK(S59),"",VLOOKUP(S59,LU_FEAST!$A$88:$D$91,LangNum,FALSE))</f>
        <v/>
      </c>
      <c r="U59" s="4"/>
      <c r="V59" s="24" t="str">
        <f>IF(ISBLANK(U59),"",VLOOKUP(U59,LU_FEAST!$A$96:$D$116,LangNum,FALSE))</f>
        <v/>
      </c>
      <c r="W59" s="4"/>
      <c r="X59" s="24" t="str">
        <f>IF(ISBLANK(W59),"",VLOOKUP(W59,LU_FEAST!$A$96:$D$116,LangNum,FALSE))</f>
        <v/>
      </c>
      <c r="Z59" s="16" t="str">
        <f t="shared" si="0"/>
        <v/>
      </c>
      <c r="AA59" s="7" t="str">
        <f t="shared" si="1"/>
        <v/>
      </c>
      <c r="AB59" s="7" t="str">
        <f t="shared" si="2"/>
        <v/>
      </c>
      <c r="AC59" s="7" t="str">
        <f t="shared" si="3"/>
        <v/>
      </c>
      <c r="AD59" s="7" t="str">
        <f t="shared" si="4"/>
        <v/>
      </c>
      <c r="AE59" s="7" t="str">
        <f t="shared" si="5"/>
        <v/>
      </c>
      <c r="AF59" s="7" t="str">
        <f t="shared" si="6"/>
        <v/>
      </c>
      <c r="AG59" s="7" t="str">
        <f t="shared" si="7"/>
        <v/>
      </c>
      <c r="AH59" s="7" t="str">
        <f t="shared" si="8"/>
        <v/>
      </c>
      <c r="AI59" s="7" t="str">
        <f t="shared" si="9"/>
        <v/>
      </c>
      <c r="AJ59">
        <f t="shared" si="10"/>
        <v>0</v>
      </c>
      <c r="AK59">
        <f t="shared" si="11"/>
        <v>0</v>
      </c>
      <c r="AL59" t="b">
        <f t="shared" si="12"/>
        <v>0</v>
      </c>
      <c r="AM59" t="str">
        <f t="shared" si="13"/>
        <v/>
      </c>
    </row>
    <row r="60" spans="1:39" ht="70.05" customHeight="1" x14ac:dyDescent="0.3">
      <c r="A60" s="5"/>
      <c r="B60" s="13" t="str">
        <f>IFERROR(INDEX(Roster!$B:$B, MATCH($A60, Roster!$A:$A, 0)),"")</f>
        <v/>
      </c>
      <c r="C60" s="6"/>
      <c r="D60" s="24" t="str">
        <f>IF(ISBLANK(C60),"",VLOOKUP(C60,LU_FEAST!$A$22:$D$26,LangNum,FALSE))</f>
        <v/>
      </c>
      <c r="E60" s="19"/>
      <c r="F60" s="24" t="str">
        <f>IF(ISBLANK(E60),"",VLOOKUP(E60,LU_FEAST!$A$30:$D$33,LangNum,FALSE))</f>
        <v/>
      </c>
      <c r="G60" s="19"/>
      <c r="H60" s="24" t="str">
        <f>IF(ISBLANK(G60),"",VLOOKUP(G60,LU_FEAST!$A$46:$D$49,LangNum,FALSE))</f>
        <v/>
      </c>
      <c r="I60" s="19"/>
      <c r="J60" s="24" t="str">
        <f>IF(ISBLANK(I60),"",VLOOKUP(I60,LU_FEAST!$A$53:$D$56,LangNum,FALSE))</f>
        <v/>
      </c>
      <c r="K60" s="19"/>
      <c r="L60" s="24" t="str">
        <f>IF(ISBLANK(K60),"",VLOOKUP(K60,LU_FEAST!$A$39:$D$42,LangNum,FALSE))</f>
        <v/>
      </c>
      <c r="M60" s="19"/>
      <c r="N60" s="24" t="str">
        <f>IF(ISBLANK(M60),"",VLOOKUP(M60,LU_FEAST!$A$60:$D$63,LangNum,FALSE))</f>
        <v/>
      </c>
      <c r="O60" s="19"/>
      <c r="P60" s="24" t="str">
        <f>IF(ISBLANK(O60),"",VLOOKUP(O60,LU_FEAST!$A$74:$D$77,LangNum,FALSE))</f>
        <v/>
      </c>
      <c r="Q60" s="19"/>
      <c r="R60" s="24" t="str">
        <f>IF(ISBLANK(Q60),"",VLOOKUP(Q60,LU_FEAST!$A$81:$D$84,LangNum,FALSE))</f>
        <v/>
      </c>
      <c r="S60" s="19"/>
      <c r="T60" s="24" t="str">
        <f>IF(ISBLANK(S60),"",VLOOKUP(S60,LU_FEAST!$A$88:$D$91,LangNum,FALSE))</f>
        <v/>
      </c>
      <c r="U60" s="4"/>
      <c r="V60" s="24" t="str">
        <f>IF(ISBLANK(U60),"",VLOOKUP(U60,LU_FEAST!$A$96:$D$116,LangNum,FALSE))</f>
        <v/>
      </c>
      <c r="W60" s="4"/>
      <c r="X60" s="24" t="str">
        <f>IF(ISBLANK(W60),"",VLOOKUP(W60,LU_FEAST!$A$96:$D$116,LangNum,FALSE))</f>
        <v/>
      </c>
      <c r="Z60" s="16" t="str">
        <f t="shared" si="0"/>
        <v/>
      </c>
      <c r="AA60" s="7" t="str">
        <f t="shared" si="1"/>
        <v/>
      </c>
      <c r="AB60" s="7" t="str">
        <f t="shared" si="2"/>
        <v/>
      </c>
      <c r="AC60" s="7" t="str">
        <f t="shared" si="3"/>
        <v/>
      </c>
      <c r="AD60" s="7" t="str">
        <f t="shared" si="4"/>
        <v/>
      </c>
      <c r="AE60" s="7" t="str">
        <f t="shared" si="5"/>
        <v/>
      </c>
      <c r="AF60" s="7" t="str">
        <f t="shared" si="6"/>
        <v/>
      </c>
      <c r="AG60" s="7" t="str">
        <f t="shared" si="7"/>
        <v/>
      </c>
      <c r="AH60" s="7" t="str">
        <f t="shared" si="8"/>
        <v/>
      </c>
      <c r="AI60" s="7" t="str">
        <f t="shared" si="9"/>
        <v/>
      </c>
      <c r="AJ60">
        <f t="shared" si="10"/>
        <v>0</v>
      </c>
      <c r="AK60">
        <f t="shared" si="11"/>
        <v>0</v>
      </c>
      <c r="AL60" t="b">
        <f t="shared" si="12"/>
        <v>0</v>
      </c>
      <c r="AM60" t="str">
        <f t="shared" si="13"/>
        <v/>
      </c>
    </row>
    <row r="61" spans="1:39" ht="70.05" customHeight="1" x14ac:dyDescent="0.3">
      <c r="A61" s="5"/>
      <c r="B61" s="13" t="str">
        <f>IFERROR(INDEX(Roster!$B:$B, MATCH($A61, Roster!$A:$A, 0)),"")</f>
        <v/>
      </c>
      <c r="C61" s="6"/>
      <c r="D61" s="24" t="str">
        <f>IF(ISBLANK(C61),"",VLOOKUP(C61,LU_FEAST!$A$22:$D$26,LangNum,FALSE))</f>
        <v/>
      </c>
      <c r="E61" s="19"/>
      <c r="F61" s="24" t="str">
        <f>IF(ISBLANK(E61),"",VLOOKUP(E61,LU_FEAST!$A$30:$D$33,LangNum,FALSE))</f>
        <v/>
      </c>
      <c r="G61" s="19"/>
      <c r="H61" s="24" t="str">
        <f>IF(ISBLANK(G61),"",VLOOKUP(G61,LU_FEAST!$A$46:$D$49,LangNum,FALSE))</f>
        <v/>
      </c>
      <c r="I61" s="19"/>
      <c r="J61" s="24" t="str">
        <f>IF(ISBLANK(I61),"",VLOOKUP(I61,LU_FEAST!$A$53:$D$56,LangNum,FALSE))</f>
        <v/>
      </c>
      <c r="K61" s="19"/>
      <c r="L61" s="24" t="str">
        <f>IF(ISBLANK(K61),"",VLOOKUP(K61,LU_FEAST!$A$39:$D$42,LangNum,FALSE))</f>
        <v/>
      </c>
      <c r="M61" s="19"/>
      <c r="N61" s="24" t="str">
        <f>IF(ISBLANK(M61),"",VLOOKUP(M61,LU_FEAST!$A$60:$D$63,LangNum,FALSE))</f>
        <v/>
      </c>
      <c r="O61" s="19"/>
      <c r="P61" s="24" t="str">
        <f>IF(ISBLANK(O61),"",VLOOKUP(O61,LU_FEAST!$A$74:$D$77,LangNum,FALSE))</f>
        <v/>
      </c>
      <c r="Q61" s="19"/>
      <c r="R61" s="24" t="str">
        <f>IF(ISBLANK(Q61),"",VLOOKUP(Q61,LU_FEAST!$A$81:$D$84,LangNum,FALSE))</f>
        <v/>
      </c>
      <c r="S61" s="19"/>
      <c r="T61" s="24" t="str">
        <f>IF(ISBLANK(S61),"",VLOOKUP(S61,LU_FEAST!$A$88:$D$91,LangNum,FALSE))</f>
        <v/>
      </c>
      <c r="U61" s="4"/>
      <c r="V61" s="24" t="str">
        <f>IF(ISBLANK(U61),"",VLOOKUP(U61,LU_FEAST!$A$96:$D$116,LangNum,FALSE))</f>
        <v/>
      </c>
      <c r="W61" s="4"/>
      <c r="X61" s="24" t="str">
        <f>IF(ISBLANK(W61),"",VLOOKUP(W61,LU_FEAST!$A$96:$D$116,LangNum,FALSE))</f>
        <v/>
      </c>
      <c r="Z61" s="16" t="str">
        <f t="shared" si="0"/>
        <v/>
      </c>
      <c r="AA61" s="7" t="str">
        <f t="shared" si="1"/>
        <v/>
      </c>
      <c r="AB61" s="7" t="str">
        <f t="shared" si="2"/>
        <v/>
      </c>
      <c r="AC61" s="7" t="str">
        <f t="shared" si="3"/>
        <v/>
      </c>
      <c r="AD61" s="7" t="str">
        <f t="shared" si="4"/>
        <v/>
      </c>
      <c r="AE61" s="7" t="str">
        <f t="shared" si="5"/>
        <v/>
      </c>
      <c r="AF61" s="7" t="str">
        <f t="shared" si="6"/>
        <v/>
      </c>
      <c r="AG61" s="7" t="str">
        <f t="shared" si="7"/>
        <v/>
      </c>
      <c r="AH61" s="7" t="str">
        <f t="shared" si="8"/>
        <v/>
      </c>
      <c r="AI61" s="7" t="str">
        <f t="shared" si="9"/>
        <v/>
      </c>
      <c r="AJ61">
        <f t="shared" si="10"/>
        <v>0</v>
      </c>
      <c r="AK61">
        <f t="shared" si="11"/>
        <v>0</v>
      </c>
      <c r="AL61" t="b">
        <f t="shared" si="12"/>
        <v>0</v>
      </c>
      <c r="AM61" t="str">
        <f t="shared" si="13"/>
        <v/>
      </c>
    </row>
    <row r="62" spans="1:39" ht="70.05" customHeight="1" x14ac:dyDescent="0.3">
      <c r="A62" s="5"/>
      <c r="B62" s="13" t="str">
        <f>IFERROR(INDEX(Roster!$B:$B, MATCH($A62, Roster!$A:$A, 0)),"")</f>
        <v/>
      </c>
      <c r="C62" s="6"/>
      <c r="D62" s="24" t="str">
        <f>IF(ISBLANK(C62),"",VLOOKUP(C62,LU_FEAST!$A$22:$D$26,LangNum,FALSE))</f>
        <v/>
      </c>
      <c r="E62" s="19"/>
      <c r="F62" s="24" t="str">
        <f>IF(ISBLANK(E62),"",VLOOKUP(E62,LU_FEAST!$A$30:$D$33,LangNum,FALSE))</f>
        <v/>
      </c>
      <c r="G62" s="19"/>
      <c r="H62" s="24" t="str">
        <f>IF(ISBLANK(G62),"",VLOOKUP(G62,LU_FEAST!$A$46:$D$49,LangNum,FALSE))</f>
        <v/>
      </c>
      <c r="I62" s="19"/>
      <c r="J62" s="24" t="str">
        <f>IF(ISBLANK(I62),"",VLOOKUP(I62,LU_FEAST!$A$53:$D$56,LangNum,FALSE))</f>
        <v/>
      </c>
      <c r="K62" s="19"/>
      <c r="L62" s="24" t="str">
        <f>IF(ISBLANK(K62),"",VLOOKUP(K62,LU_FEAST!$A$39:$D$42,LangNum,FALSE))</f>
        <v/>
      </c>
      <c r="M62" s="19"/>
      <c r="N62" s="24" t="str">
        <f>IF(ISBLANK(M62),"",VLOOKUP(M62,LU_FEAST!$A$60:$D$63,LangNum,FALSE))</f>
        <v/>
      </c>
      <c r="O62" s="19"/>
      <c r="P62" s="24" t="str">
        <f>IF(ISBLANK(O62),"",VLOOKUP(O62,LU_FEAST!$A$74:$D$77,LangNum,FALSE))</f>
        <v/>
      </c>
      <c r="Q62" s="19"/>
      <c r="R62" s="24" t="str">
        <f>IF(ISBLANK(Q62),"",VLOOKUP(Q62,LU_FEAST!$A$81:$D$84,LangNum,FALSE))</f>
        <v/>
      </c>
      <c r="S62" s="19"/>
      <c r="T62" s="24" t="str">
        <f>IF(ISBLANK(S62),"",VLOOKUP(S62,LU_FEAST!$A$88:$D$91,LangNum,FALSE))</f>
        <v/>
      </c>
      <c r="U62" s="4"/>
      <c r="V62" s="24" t="str">
        <f>IF(ISBLANK(U62),"",VLOOKUP(U62,LU_FEAST!$A$96:$D$116,LangNum,FALSE))</f>
        <v/>
      </c>
      <c r="W62" s="4"/>
      <c r="X62" s="24" t="str">
        <f>IF(ISBLANK(W62),"",VLOOKUP(W62,LU_FEAST!$A$96:$D$116,LangNum,FALSE))</f>
        <v/>
      </c>
      <c r="Z62" s="16" t="str">
        <f t="shared" si="0"/>
        <v/>
      </c>
      <c r="AA62" s="7" t="str">
        <f t="shared" si="1"/>
        <v/>
      </c>
      <c r="AB62" s="7" t="str">
        <f t="shared" si="2"/>
        <v/>
      </c>
      <c r="AC62" s="7" t="str">
        <f t="shared" si="3"/>
        <v/>
      </c>
      <c r="AD62" s="7" t="str">
        <f t="shared" si="4"/>
        <v/>
      </c>
      <c r="AE62" s="7" t="str">
        <f t="shared" si="5"/>
        <v/>
      </c>
      <c r="AF62" s="7" t="str">
        <f t="shared" si="6"/>
        <v/>
      </c>
      <c r="AG62" s="7" t="str">
        <f t="shared" si="7"/>
        <v/>
      </c>
      <c r="AH62" s="7" t="str">
        <f t="shared" si="8"/>
        <v/>
      </c>
      <c r="AI62" s="7" t="str">
        <f t="shared" si="9"/>
        <v/>
      </c>
      <c r="AJ62">
        <f t="shared" si="10"/>
        <v>0</v>
      </c>
      <c r="AK62">
        <f t="shared" si="11"/>
        <v>0</v>
      </c>
      <c r="AL62" t="b">
        <f t="shared" si="12"/>
        <v>0</v>
      </c>
      <c r="AM62" t="str">
        <f t="shared" si="13"/>
        <v/>
      </c>
    </row>
    <row r="63" spans="1:39" ht="70.05" customHeight="1" x14ac:dyDescent="0.3">
      <c r="A63" s="5"/>
      <c r="B63" s="13" t="str">
        <f>IFERROR(INDEX(Roster!$B:$B, MATCH($A63, Roster!$A:$A, 0)),"")</f>
        <v/>
      </c>
      <c r="C63" s="6"/>
      <c r="D63" s="24" t="str">
        <f>IF(ISBLANK(C63),"",VLOOKUP(C63,LU_FEAST!$A$22:$D$26,LangNum,FALSE))</f>
        <v/>
      </c>
      <c r="E63" s="19"/>
      <c r="F63" s="24" t="str">
        <f>IF(ISBLANK(E63),"",VLOOKUP(E63,LU_FEAST!$A$30:$D$33,LangNum,FALSE))</f>
        <v/>
      </c>
      <c r="G63" s="19"/>
      <c r="H63" s="24" t="str">
        <f>IF(ISBLANK(G63),"",VLOOKUP(G63,LU_FEAST!$A$46:$D$49,LangNum,FALSE))</f>
        <v/>
      </c>
      <c r="I63" s="19"/>
      <c r="J63" s="24" t="str">
        <f>IF(ISBLANK(I63),"",VLOOKUP(I63,LU_FEAST!$A$53:$D$56,LangNum,FALSE))</f>
        <v/>
      </c>
      <c r="K63" s="19"/>
      <c r="L63" s="24" t="str">
        <f>IF(ISBLANK(K63),"",VLOOKUP(K63,LU_FEAST!$A$39:$D$42,LangNum,FALSE))</f>
        <v/>
      </c>
      <c r="M63" s="19"/>
      <c r="N63" s="24" t="str">
        <f>IF(ISBLANK(M63),"",VLOOKUP(M63,LU_FEAST!$A$60:$D$63,LangNum,FALSE))</f>
        <v/>
      </c>
      <c r="O63" s="19"/>
      <c r="P63" s="24" t="str">
        <f>IF(ISBLANK(O63),"",VLOOKUP(O63,LU_FEAST!$A$74:$D$77,LangNum,FALSE))</f>
        <v/>
      </c>
      <c r="Q63" s="19"/>
      <c r="R63" s="24" t="str">
        <f>IF(ISBLANK(Q63),"",VLOOKUP(Q63,LU_FEAST!$A$81:$D$84,LangNum,FALSE))</f>
        <v/>
      </c>
      <c r="S63" s="19"/>
      <c r="T63" s="24" t="str">
        <f>IF(ISBLANK(S63),"",VLOOKUP(S63,LU_FEAST!$A$88:$D$91,LangNum,FALSE))</f>
        <v/>
      </c>
      <c r="U63" s="4"/>
      <c r="V63" s="24" t="str">
        <f>IF(ISBLANK(U63),"",VLOOKUP(U63,LU_FEAST!$A$96:$D$116,LangNum,FALSE))</f>
        <v/>
      </c>
      <c r="W63" s="4"/>
      <c r="X63" s="24" t="str">
        <f>IF(ISBLANK(W63),"",VLOOKUP(W63,LU_FEAST!$A$96:$D$116,LangNum,FALSE))</f>
        <v/>
      </c>
      <c r="Z63" s="16" t="str">
        <f t="shared" si="0"/>
        <v/>
      </c>
      <c r="AA63" s="7" t="str">
        <f t="shared" si="1"/>
        <v/>
      </c>
      <c r="AB63" s="7" t="str">
        <f t="shared" si="2"/>
        <v/>
      </c>
      <c r="AC63" s="7" t="str">
        <f t="shared" si="3"/>
        <v/>
      </c>
      <c r="AD63" s="7" t="str">
        <f t="shared" si="4"/>
        <v/>
      </c>
      <c r="AE63" s="7" t="str">
        <f t="shared" si="5"/>
        <v/>
      </c>
      <c r="AF63" s="7" t="str">
        <f t="shared" si="6"/>
        <v/>
      </c>
      <c r="AG63" s="7" t="str">
        <f t="shared" si="7"/>
        <v/>
      </c>
      <c r="AH63" s="7" t="str">
        <f t="shared" si="8"/>
        <v/>
      </c>
      <c r="AI63" s="7" t="str">
        <f t="shared" si="9"/>
        <v/>
      </c>
      <c r="AJ63">
        <f t="shared" si="10"/>
        <v>0</v>
      </c>
      <c r="AK63">
        <f t="shared" si="11"/>
        <v>0</v>
      </c>
      <c r="AL63" t="b">
        <f t="shared" si="12"/>
        <v>0</v>
      </c>
      <c r="AM63" t="str">
        <f t="shared" si="13"/>
        <v/>
      </c>
    </row>
    <row r="64" spans="1:39" ht="70.05" customHeight="1" x14ac:dyDescent="0.3">
      <c r="A64" s="5"/>
      <c r="B64" s="13" t="str">
        <f>IFERROR(INDEX(Roster!$B:$B, MATCH($A64, Roster!$A:$A, 0)),"")</f>
        <v/>
      </c>
      <c r="C64" s="6"/>
      <c r="D64" s="24" t="str">
        <f>IF(ISBLANK(C64),"",VLOOKUP(C64,LU_FEAST!$A$22:$D$26,LangNum,FALSE))</f>
        <v/>
      </c>
      <c r="E64" s="19"/>
      <c r="F64" s="24" t="str">
        <f>IF(ISBLANK(E64),"",VLOOKUP(E64,LU_FEAST!$A$30:$D$33,LangNum,FALSE))</f>
        <v/>
      </c>
      <c r="G64" s="19"/>
      <c r="H64" s="24" t="str">
        <f>IF(ISBLANK(G64),"",VLOOKUP(G64,LU_FEAST!$A$46:$D$49,LangNum,FALSE))</f>
        <v/>
      </c>
      <c r="I64" s="19"/>
      <c r="J64" s="24" t="str">
        <f>IF(ISBLANK(I64),"",VLOOKUP(I64,LU_FEAST!$A$53:$D$56,LangNum,FALSE))</f>
        <v/>
      </c>
      <c r="K64" s="19"/>
      <c r="L64" s="24" t="str">
        <f>IF(ISBLANK(K64),"",VLOOKUP(K64,LU_FEAST!$A$39:$D$42,LangNum,FALSE))</f>
        <v/>
      </c>
      <c r="M64" s="19"/>
      <c r="N64" s="24" t="str">
        <f>IF(ISBLANK(M64),"",VLOOKUP(M64,LU_FEAST!$A$60:$D$63,LangNum,FALSE))</f>
        <v/>
      </c>
      <c r="O64" s="19"/>
      <c r="P64" s="24" t="str">
        <f>IF(ISBLANK(O64),"",VLOOKUP(O64,LU_FEAST!$A$74:$D$77,LangNum,FALSE))</f>
        <v/>
      </c>
      <c r="Q64" s="19"/>
      <c r="R64" s="24" t="str">
        <f>IF(ISBLANK(Q64),"",VLOOKUP(Q64,LU_FEAST!$A$81:$D$84,LangNum,FALSE))</f>
        <v/>
      </c>
      <c r="S64" s="19"/>
      <c r="T64" s="24" t="str">
        <f>IF(ISBLANK(S64),"",VLOOKUP(S64,LU_FEAST!$A$88:$D$91,LangNum,FALSE))</f>
        <v/>
      </c>
      <c r="U64" s="4"/>
      <c r="V64" s="24" t="str">
        <f>IF(ISBLANK(U64),"",VLOOKUP(U64,LU_FEAST!$A$96:$D$116,LangNum,FALSE))</f>
        <v/>
      </c>
      <c r="W64" s="4"/>
      <c r="X64" s="24" t="str">
        <f>IF(ISBLANK(W64),"",VLOOKUP(W64,LU_FEAST!$A$96:$D$116,LangNum,FALSE))</f>
        <v/>
      </c>
      <c r="Z64" s="16" t="str">
        <f t="shared" si="0"/>
        <v/>
      </c>
      <c r="AA64" s="7" t="str">
        <f t="shared" si="1"/>
        <v/>
      </c>
      <c r="AB64" s="7" t="str">
        <f t="shared" si="2"/>
        <v/>
      </c>
      <c r="AC64" s="7" t="str">
        <f t="shared" si="3"/>
        <v/>
      </c>
      <c r="AD64" s="7" t="str">
        <f t="shared" si="4"/>
        <v/>
      </c>
      <c r="AE64" s="7" t="str">
        <f t="shared" si="5"/>
        <v/>
      </c>
      <c r="AF64" s="7" t="str">
        <f t="shared" si="6"/>
        <v/>
      </c>
      <c r="AG64" s="7" t="str">
        <f t="shared" si="7"/>
        <v/>
      </c>
      <c r="AH64" s="7" t="str">
        <f t="shared" si="8"/>
        <v/>
      </c>
      <c r="AI64" s="7" t="str">
        <f t="shared" si="9"/>
        <v/>
      </c>
      <c r="AJ64">
        <f t="shared" si="10"/>
        <v>0</v>
      </c>
      <c r="AK64">
        <f t="shared" si="11"/>
        <v>0</v>
      </c>
      <c r="AL64" t="b">
        <f t="shared" si="12"/>
        <v>0</v>
      </c>
      <c r="AM64" t="str">
        <f t="shared" si="13"/>
        <v/>
      </c>
    </row>
    <row r="65" spans="1:39" ht="70.05" customHeight="1" x14ac:dyDescent="0.3">
      <c r="A65" s="5"/>
      <c r="B65" s="13" t="str">
        <f>IFERROR(INDEX(Roster!$B:$B, MATCH($A65, Roster!$A:$A, 0)),"")</f>
        <v/>
      </c>
      <c r="C65" s="6"/>
      <c r="D65" s="24" t="str">
        <f>IF(ISBLANK(C65),"",VLOOKUP(C65,LU_FEAST!$A$22:$D$26,LangNum,FALSE))</f>
        <v/>
      </c>
      <c r="E65" s="19"/>
      <c r="F65" s="24" t="str">
        <f>IF(ISBLANK(E65),"",VLOOKUP(E65,LU_FEAST!$A$30:$D$33,LangNum,FALSE))</f>
        <v/>
      </c>
      <c r="G65" s="19"/>
      <c r="H65" s="24" t="str">
        <f>IF(ISBLANK(G65),"",VLOOKUP(G65,LU_FEAST!$A$46:$D$49,LangNum,FALSE))</f>
        <v/>
      </c>
      <c r="I65" s="19"/>
      <c r="J65" s="24" t="str">
        <f>IF(ISBLANK(I65),"",VLOOKUP(I65,LU_FEAST!$A$53:$D$56,LangNum,FALSE))</f>
        <v/>
      </c>
      <c r="K65" s="19"/>
      <c r="L65" s="24" t="str">
        <f>IF(ISBLANK(K65),"",VLOOKUP(K65,LU_FEAST!$A$39:$D$42,LangNum,FALSE))</f>
        <v/>
      </c>
      <c r="M65" s="19"/>
      <c r="N65" s="24" t="str">
        <f>IF(ISBLANK(M65),"",VLOOKUP(M65,LU_FEAST!$A$60:$D$63,LangNum,FALSE))</f>
        <v/>
      </c>
      <c r="O65" s="19"/>
      <c r="P65" s="24" t="str">
        <f>IF(ISBLANK(O65),"",VLOOKUP(O65,LU_FEAST!$A$74:$D$77,LangNum,FALSE))</f>
        <v/>
      </c>
      <c r="Q65" s="19"/>
      <c r="R65" s="24" t="str">
        <f>IF(ISBLANK(Q65),"",VLOOKUP(Q65,LU_FEAST!$A$81:$D$84,LangNum,FALSE))</f>
        <v/>
      </c>
      <c r="S65" s="19"/>
      <c r="T65" s="24" t="str">
        <f>IF(ISBLANK(S65),"",VLOOKUP(S65,LU_FEAST!$A$88:$D$91,LangNum,FALSE))</f>
        <v/>
      </c>
      <c r="U65" s="4"/>
      <c r="V65" s="24" t="str">
        <f>IF(ISBLANK(U65),"",VLOOKUP(U65,LU_FEAST!$A$96:$D$116,LangNum,FALSE))</f>
        <v/>
      </c>
      <c r="W65" s="4"/>
      <c r="X65" s="24" t="str">
        <f>IF(ISBLANK(W65),"",VLOOKUP(W65,LU_FEAST!$A$96:$D$116,LangNum,FALSE))</f>
        <v/>
      </c>
      <c r="Z65" s="16" t="str">
        <f t="shared" si="0"/>
        <v/>
      </c>
      <c r="AA65" s="7" t="str">
        <f t="shared" si="1"/>
        <v/>
      </c>
      <c r="AB65" s="7" t="str">
        <f t="shared" si="2"/>
        <v/>
      </c>
      <c r="AC65" s="7" t="str">
        <f t="shared" si="3"/>
        <v/>
      </c>
      <c r="AD65" s="7" t="str">
        <f t="shared" si="4"/>
        <v/>
      </c>
      <c r="AE65" s="7" t="str">
        <f t="shared" si="5"/>
        <v/>
      </c>
      <c r="AF65" s="7" t="str">
        <f t="shared" si="6"/>
        <v/>
      </c>
      <c r="AG65" s="7" t="str">
        <f t="shared" si="7"/>
        <v/>
      </c>
      <c r="AH65" s="7" t="str">
        <f t="shared" si="8"/>
        <v/>
      </c>
      <c r="AI65" s="7" t="str">
        <f t="shared" si="9"/>
        <v/>
      </c>
      <c r="AJ65">
        <f t="shared" si="10"/>
        <v>0</v>
      </c>
      <c r="AK65">
        <f t="shared" si="11"/>
        <v>0</v>
      </c>
      <c r="AL65" t="b">
        <f t="shared" si="12"/>
        <v>0</v>
      </c>
      <c r="AM65" t="str">
        <f t="shared" si="13"/>
        <v/>
      </c>
    </row>
    <row r="66" spans="1:39" ht="70.05" customHeight="1" x14ac:dyDescent="0.3">
      <c r="A66" s="5"/>
      <c r="B66" s="13" t="str">
        <f>IFERROR(INDEX(Roster!$B:$B, MATCH($A66, Roster!$A:$A, 0)),"")</f>
        <v/>
      </c>
      <c r="C66" s="6"/>
      <c r="D66" s="24" t="str">
        <f>IF(ISBLANK(C66),"",VLOOKUP(C66,LU_FEAST!$A$22:$D$26,LangNum,FALSE))</f>
        <v/>
      </c>
      <c r="E66" s="19"/>
      <c r="F66" s="24" t="str">
        <f>IF(ISBLANK(E66),"",VLOOKUP(E66,LU_FEAST!$A$30:$D$33,LangNum,FALSE))</f>
        <v/>
      </c>
      <c r="G66" s="19"/>
      <c r="H66" s="24" t="str">
        <f>IF(ISBLANK(G66),"",VLOOKUP(G66,LU_FEAST!$A$46:$D$49,LangNum,FALSE))</f>
        <v/>
      </c>
      <c r="I66" s="19"/>
      <c r="J66" s="24" t="str">
        <f>IF(ISBLANK(I66),"",VLOOKUP(I66,LU_FEAST!$A$53:$D$56,LangNum,FALSE))</f>
        <v/>
      </c>
      <c r="K66" s="19"/>
      <c r="L66" s="24" t="str">
        <f>IF(ISBLANK(K66),"",VLOOKUP(K66,LU_FEAST!$A$39:$D$42,LangNum,FALSE))</f>
        <v/>
      </c>
      <c r="M66" s="19"/>
      <c r="N66" s="24" t="str">
        <f>IF(ISBLANK(M66),"",VLOOKUP(M66,LU_FEAST!$A$60:$D$63,LangNum,FALSE))</f>
        <v/>
      </c>
      <c r="O66" s="19"/>
      <c r="P66" s="24" t="str">
        <f>IF(ISBLANK(O66),"",VLOOKUP(O66,LU_FEAST!$A$74:$D$77,LangNum,FALSE))</f>
        <v/>
      </c>
      <c r="Q66" s="19"/>
      <c r="R66" s="24" t="str">
        <f>IF(ISBLANK(Q66),"",VLOOKUP(Q66,LU_FEAST!$A$81:$D$84,LangNum,FALSE))</f>
        <v/>
      </c>
      <c r="S66" s="19"/>
      <c r="T66" s="24" t="str">
        <f>IF(ISBLANK(S66),"",VLOOKUP(S66,LU_FEAST!$A$88:$D$91,LangNum,FALSE))</f>
        <v/>
      </c>
      <c r="U66" s="4"/>
      <c r="V66" s="24" t="str">
        <f>IF(ISBLANK(U66),"",VLOOKUP(U66,LU_FEAST!$A$96:$D$116,LangNum,FALSE))</f>
        <v/>
      </c>
      <c r="W66" s="4"/>
      <c r="X66" s="24" t="str">
        <f>IF(ISBLANK(W66),"",VLOOKUP(W66,LU_FEAST!$A$96:$D$116,LangNum,FALSE))</f>
        <v/>
      </c>
      <c r="Z66" s="16" t="str">
        <f t="shared" si="0"/>
        <v/>
      </c>
      <c r="AA66" s="7" t="str">
        <f t="shared" si="1"/>
        <v/>
      </c>
      <c r="AB66" s="7" t="str">
        <f t="shared" si="2"/>
        <v/>
      </c>
      <c r="AC66" s="7" t="str">
        <f t="shared" si="3"/>
        <v/>
      </c>
      <c r="AD66" s="7" t="str">
        <f t="shared" si="4"/>
        <v/>
      </c>
      <c r="AE66" s="7" t="str">
        <f t="shared" si="5"/>
        <v/>
      </c>
      <c r="AF66" s="7" t="str">
        <f t="shared" si="6"/>
        <v/>
      </c>
      <c r="AG66" s="7" t="str">
        <f t="shared" si="7"/>
        <v/>
      </c>
      <c r="AH66" s="7" t="str">
        <f t="shared" si="8"/>
        <v/>
      </c>
      <c r="AI66" s="7" t="str">
        <f t="shared" si="9"/>
        <v/>
      </c>
      <c r="AJ66">
        <f t="shared" si="10"/>
        <v>0</v>
      </c>
      <c r="AK66">
        <f t="shared" si="11"/>
        <v>0</v>
      </c>
      <c r="AL66" t="b">
        <f t="shared" si="12"/>
        <v>0</v>
      </c>
      <c r="AM66" t="str">
        <f t="shared" si="13"/>
        <v/>
      </c>
    </row>
    <row r="67" spans="1:39" ht="70.05" customHeight="1" x14ac:dyDescent="0.3">
      <c r="A67" s="5"/>
      <c r="B67" s="13" t="str">
        <f>IFERROR(INDEX(Roster!$B:$B, MATCH($A67, Roster!$A:$A, 0)),"")</f>
        <v/>
      </c>
      <c r="C67" s="6"/>
      <c r="D67" s="24" t="str">
        <f>IF(ISBLANK(C67),"",VLOOKUP(C67,LU_FEAST!$A$22:$D$26,LangNum,FALSE))</f>
        <v/>
      </c>
      <c r="E67" s="19"/>
      <c r="F67" s="24" t="str">
        <f>IF(ISBLANK(E67),"",VLOOKUP(E67,LU_FEAST!$A$30:$D$33,LangNum,FALSE))</f>
        <v/>
      </c>
      <c r="G67" s="19"/>
      <c r="H67" s="24" t="str">
        <f>IF(ISBLANK(G67),"",VLOOKUP(G67,LU_FEAST!$A$46:$D$49,LangNum,FALSE))</f>
        <v/>
      </c>
      <c r="I67" s="19"/>
      <c r="J67" s="24" t="str">
        <f>IF(ISBLANK(I67),"",VLOOKUP(I67,LU_FEAST!$A$53:$D$56,LangNum,FALSE))</f>
        <v/>
      </c>
      <c r="K67" s="19"/>
      <c r="L67" s="24" t="str">
        <f>IF(ISBLANK(K67),"",VLOOKUP(K67,LU_FEAST!$A$39:$D$42,LangNum,FALSE))</f>
        <v/>
      </c>
      <c r="M67" s="19"/>
      <c r="N67" s="24" t="str">
        <f>IF(ISBLANK(M67),"",VLOOKUP(M67,LU_FEAST!$A$60:$D$63,LangNum,FALSE))</f>
        <v/>
      </c>
      <c r="O67" s="19"/>
      <c r="P67" s="24" t="str">
        <f>IF(ISBLANK(O67),"",VLOOKUP(O67,LU_FEAST!$A$74:$D$77,LangNum,FALSE))</f>
        <v/>
      </c>
      <c r="Q67" s="19"/>
      <c r="R67" s="24" t="str">
        <f>IF(ISBLANK(Q67),"",VLOOKUP(Q67,LU_FEAST!$A$81:$D$84,LangNum,FALSE))</f>
        <v/>
      </c>
      <c r="S67" s="19"/>
      <c r="T67" s="24" t="str">
        <f>IF(ISBLANK(S67),"",VLOOKUP(S67,LU_FEAST!$A$88:$D$91,LangNum,FALSE))</f>
        <v/>
      </c>
      <c r="U67" s="4"/>
      <c r="V67" s="24" t="str">
        <f>IF(ISBLANK(U67),"",VLOOKUP(U67,LU_FEAST!$A$96:$D$116,LangNum,FALSE))</f>
        <v/>
      </c>
      <c r="W67" s="4"/>
      <c r="X67" s="24" t="str">
        <f>IF(ISBLANK(W67),"",VLOOKUP(W67,LU_FEAST!$A$96:$D$116,LangNum,FALSE))</f>
        <v/>
      </c>
      <c r="Z67" s="16" t="str">
        <f t="shared" si="0"/>
        <v/>
      </c>
      <c r="AA67" s="7" t="str">
        <f t="shared" si="1"/>
        <v/>
      </c>
      <c r="AB67" s="7" t="str">
        <f t="shared" si="2"/>
        <v/>
      </c>
      <c r="AC67" s="7" t="str">
        <f t="shared" si="3"/>
        <v/>
      </c>
      <c r="AD67" s="7" t="str">
        <f t="shared" si="4"/>
        <v/>
      </c>
      <c r="AE67" s="7" t="str">
        <f t="shared" si="5"/>
        <v/>
      </c>
      <c r="AF67" s="7" t="str">
        <f t="shared" si="6"/>
        <v/>
      </c>
      <c r="AG67" s="7" t="str">
        <f t="shared" si="7"/>
        <v/>
      </c>
      <c r="AH67" s="7" t="str">
        <f t="shared" si="8"/>
        <v/>
      </c>
      <c r="AI67" s="7" t="str">
        <f t="shared" si="9"/>
        <v/>
      </c>
      <c r="AJ67">
        <f t="shared" si="10"/>
        <v>0</v>
      </c>
      <c r="AK67">
        <f t="shared" si="11"/>
        <v>0</v>
      </c>
      <c r="AL67" t="b">
        <f t="shared" si="12"/>
        <v>0</v>
      </c>
      <c r="AM67" t="str">
        <f t="shared" si="13"/>
        <v/>
      </c>
    </row>
    <row r="68" spans="1:39" ht="70.05" customHeight="1" x14ac:dyDescent="0.3">
      <c r="A68" s="5"/>
      <c r="B68" s="13" t="str">
        <f>IFERROR(INDEX(Roster!$B:$B, MATCH($A68, Roster!$A:$A, 0)),"")</f>
        <v/>
      </c>
      <c r="C68" s="6"/>
      <c r="D68" s="24" t="str">
        <f>IF(ISBLANK(C68),"",VLOOKUP(C68,LU_FEAST!$A$22:$D$26,LangNum,FALSE))</f>
        <v/>
      </c>
      <c r="E68" s="19"/>
      <c r="F68" s="24" t="str">
        <f>IF(ISBLANK(E68),"",VLOOKUP(E68,LU_FEAST!$A$30:$D$33,LangNum,FALSE))</f>
        <v/>
      </c>
      <c r="G68" s="19"/>
      <c r="H68" s="24" t="str">
        <f>IF(ISBLANK(G68),"",VLOOKUP(G68,LU_FEAST!$A$46:$D$49,LangNum,FALSE))</f>
        <v/>
      </c>
      <c r="I68" s="19"/>
      <c r="J68" s="24" t="str">
        <f>IF(ISBLANK(I68),"",VLOOKUP(I68,LU_FEAST!$A$53:$D$56,LangNum,FALSE))</f>
        <v/>
      </c>
      <c r="K68" s="19"/>
      <c r="L68" s="24" t="str">
        <f>IF(ISBLANK(K68),"",VLOOKUP(K68,LU_FEAST!$A$39:$D$42,LangNum,FALSE))</f>
        <v/>
      </c>
      <c r="M68" s="19"/>
      <c r="N68" s="24" t="str">
        <f>IF(ISBLANK(M68),"",VLOOKUP(M68,LU_FEAST!$A$60:$D$63,LangNum,FALSE))</f>
        <v/>
      </c>
      <c r="O68" s="19"/>
      <c r="P68" s="24" t="str">
        <f>IF(ISBLANK(O68),"",VLOOKUP(O68,LU_FEAST!$A$74:$D$77,LangNum,FALSE))</f>
        <v/>
      </c>
      <c r="Q68" s="19"/>
      <c r="R68" s="24" t="str">
        <f>IF(ISBLANK(Q68),"",VLOOKUP(Q68,LU_FEAST!$A$81:$D$84,LangNum,FALSE))</f>
        <v/>
      </c>
      <c r="S68" s="19"/>
      <c r="T68" s="24" t="str">
        <f>IF(ISBLANK(S68),"",VLOOKUP(S68,LU_FEAST!$A$88:$D$91,LangNum,FALSE))</f>
        <v/>
      </c>
      <c r="U68" s="4"/>
      <c r="V68" s="24" t="str">
        <f>IF(ISBLANK(U68),"",VLOOKUP(U68,LU_FEAST!$A$96:$D$116,LangNum,FALSE))</f>
        <v/>
      </c>
      <c r="W68" s="4"/>
      <c r="X68" s="24" t="str">
        <f>IF(ISBLANK(W68),"",VLOOKUP(W68,LU_FEAST!$A$96:$D$116,LangNum,FALSE))</f>
        <v/>
      </c>
      <c r="Z68" s="16" t="str">
        <f t="shared" si="0"/>
        <v/>
      </c>
      <c r="AA68" s="7" t="str">
        <f t="shared" si="1"/>
        <v/>
      </c>
      <c r="AB68" s="7" t="str">
        <f t="shared" si="2"/>
        <v/>
      </c>
      <c r="AC68" s="7" t="str">
        <f t="shared" si="3"/>
        <v/>
      </c>
      <c r="AD68" s="7" t="str">
        <f t="shared" si="4"/>
        <v/>
      </c>
      <c r="AE68" s="7" t="str">
        <f t="shared" si="5"/>
        <v/>
      </c>
      <c r="AF68" s="7" t="str">
        <f t="shared" si="6"/>
        <v/>
      </c>
      <c r="AG68" s="7" t="str">
        <f t="shared" si="7"/>
        <v/>
      </c>
      <c r="AH68" s="7" t="str">
        <f t="shared" si="8"/>
        <v/>
      </c>
      <c r="AI68" s="7" t="str">
        <f t="shared" si="9"/>
        <v/>
      </c>
      <c r="AJ68">
        <f t="shared" si="10"/>
        <v>0</v>
      </c>
      <c r="AK68">
        <f t="shared" si="11"/>
        <v>0</v>
      </c>
      <c r="AL68" t="b">
        <f t="shared" si="12"/>
        <v>0</v>
      </c>
      <c r="AM68" t="str">
        <f t="shared" si="13"/>
        <v/>
      </c>
    </row>
    <row r="69" spans="1:39" ht="70.05" customHeight="1" x14ac:dyDescent="0.3">
      <c r="A69" s="5"/>
      <c r="B69" s="13" t="str">
        <f>IFERROR(INDEX(Roster!$B:$B, MATCH($A69, Roster!$A:$A, 0)),"")</f>
        <v/>
      </c>
      <c r="C69" s="6"/>
      <c r="D69" s="24" t="str">
        <f>IF(ISBLANK(C69),"",VLOOKUP(C69,LU_FEAST!$A$22:$D$26,LangNum,FALSE))</f>
        <v/>
      </c>
      <c r="E69" s="19"/>
      <c r="F69" s="24" t="str">
        <f>IF(ISBLANK(E69),"",VLOOKUP(E69,LU_FEAST!$A$30:$D$33,LangNum,FALSE))</f>
        <v/>
      </c>
      <c r="G69" s="19"/>
      <c r="H69" s="24" t="str">
        <f>IF(ISBLANK(G69),"",VLOOKUP(G69,LU_FEAST!$A$46:$D$49,LangNum,FALSE))</f>
        <v/>
      </c>
      <c r="I69" s="19"/>
      <c r="J69" s="24" t="str">
        <f>IF(ISBLANK(I69),"",VLOOKUP(I69,LU_FEAST!$A$53:$D$56,LangNum,FALSE))</f>
        <v/>
      </c>
      <c r="K69" s="19"/>
      <c r="L69" s="24" t="str">
        <f>IF(ISBLANK(K69),"",VLOOKUP(K69,LU_FEAST!$A$39:$D$42,LangNum,FALSE))</f>
        <v/>
      </c>
      <c r="M69" s="19"/>
      <c r="N69" s="24" t="str">
        <f>IF(ISBLANK(M69),"",VLOOKUP(M69,LU_FEAST!$A$60:$D$63,LangNum,FALSE))</f>
        <v/>
      </c>
      <c r="O69" s="19"/>
      <c r="P69" s="24" t="str">
        <f>IF(ISBLANK(O69),"",VLOOKUP(O69,LU_FEAST!$A$74:$D$77,LangNum,FALSE))</f>
        <v/>
      </c>
      <c r="Q69" s="19"/>
      <c r="R69" s="24" t="str">
        <f>IF(ISBLANK(Q69),"",VLOOKUP(Q69,LU_FEAST!$A$81:$D$84,LangNum,FALSE))</f>
        <v/>
      </c>
      <c r="S69" s="19"/>
      <c r="T69" s="24" t="str">
        <f>IF(ISBLANK(S69),"",VLOOKUP(S69,LU_FEAST!$A$88:$D$91,LangNum,FALSE))</f>
        <v/>
      </c>
      <c r="U69" s="4"/>
      <c r="V69" s="24" t="str">
        <f>IF(ISBLANK(U69),"",VLOOKUP(U69,LU_FEAST!$A$96:$D$116,LangNum,FALSE))</f>
        <v/>
      </c>
      <c r="W69" s="4"/>
      <c r="X69" s="24" t="str">
        <f>IF(ISBLANK(W69),"",VLOOKUP(W69,LU_FEAST!$A$96:$D$116,LangNum,FALSE))</f>
        <v/>
      </c>
      <c r="Z69" s="16" t="str">
        <f t="shared" si="0"/>
        <v/>
      </c>
      <c r="AA69" s="7" t="str">
        <f t="shared" si="1"/>
        <v/>
      </c>
      <c r="AB69" s="7" t="str">
        <f t="shared" si="2"/>
        <v/>
      </c>
      <c r="AC69" s="7" t="str">
        <f t="shared" si="3"/>
        <v/>
      </c>
      <c r="AD69" s="7" t="str">
        <f t="shared" si="4"/>
        <v/>
      </c>
      <c r="AE69" s="7" t="str">
        <f t="shared" si="5"/>
        <v/>
      </c>
      <c r="AF69" s="7" t="str">
        <f t="shared" si="6"/>
        <v/>
      </c>
      <c r="AG69" s="7" t="str">
        <f t="shared" si="7"/>
        <v/>
      </c>
      <c r="AH69" s="7" t="str">
        <f t="shared" si="8"/>
        <v/>
      </c>
      <c r="AI69" s="7" t="str">
        <f t="shared" si="9"/>
        <v/>
      </c>
      <c r="AJ69">
        <f t="shared" si="10"/>
        <v>0</v>
      </c>
      <c r="AK69">
        <f t="shared" si="11"/>
        <v>0</v>
      </c>
      <c r="AL69" t="b">
        <f t="shared" si="12"/>
        <v>0</v>
      </c>
      <c r="AM69" t="str">
        <f t="shared" si="13"/>
        <v/>
      </c>
    </row>
    <row r="70" spans="1:39" ht="70.05" customHeight="1" x14ac:dyDescent="0.3">
      <c r="A70" s="5"/>
      <c r="B70" s="13" t="str">
        <f>IFERROR(INDEX(Roster!$B:$B, MATCH($A70, Roster!$A:$A, 0)),"")</f>
        <v/>
      </c>
      <c r="C70" s="6"/>
      <c r="D70" s="24" t="str">
        <f>IF(ISBLANK(C70),"",VLOOKUP(C70,LU_FEAST!$A$22:$D$26,LangNum,FALSE))</f>
        <v/>
      </c>
      <c r="E70" s="19"/>
      <c r="F70" s="24" t="str">
        <f>IF(ISBLANK(E70),"",VLOOKUP(E70,LU_FEAST!$A$30:$D$33,LangNum,FALSE))</f>
        <v/>
      </c>
      <c r="G70" s="19"/>
      <c r="H70" s="24" t="str">
        <f>IF(ISBLANK(G70),"",VLOOKUP(G70,LU_FEAST!$A$46:$D$49,LangNum,FALSE))</f>
        <v/>
      </c>
      <c r="I70" s="19"/>
      <c r="J70" s="24" t="str">
        <f>IF(ISBLANK(I70),"",VLOOKUP(I70,LU_FEAST!$A$53:$D$56,LangNum,FALSE))</f>
        <v/>
      </c>
      <c r="K70" s="19"/>
      <c r="L70" s="24" t="str">
        <f>IF(ISBLANK(K70),"",VLOOKUP(K70,LU_FEAST!$A$39:$D$42,LangNum,FALSE))</f>
        <v/>
      </c>
      <c r="M70" s="19"/>
      <c r="N70" s="24" t="str">
        <f>IF(ISBLANK(M70),"",VLOOKUP(M70,LU_FEAST!$A$60:$D$63,LangNum,FALSE))</f>
        <v/>
      </c>
      <c r="O70" s="19"/>
      <c r="P70" s="24" t="str">
        <f>IF(ISBLANK(O70),"",VLOOKUP(O70,LU_FEAST!$A$74:$D$77,LangNum,FALSE))</f>
        <v/>
      </c>
      <c r="Q70" s="19"/>
      <c r="R70" s="24" t="str">
        <f>IF(ISBLANK(Q70),"",VLOOKUP(Q70,LU_FEAST!$A$81:$D$84,LangNum,FALSE))</f>
        <v/>
      </c>
      <c r="S70" s="19"/>
      <c r="T70" s="24" t="str">
        <f>IF(ISBLANK(S70),"",VLOOKUP(S70,LU_FEAST!$A$88:$D$91,LangNum,FALSE))</f>
        <v/>
      </c>
      <c r="U70" s="4"/>
      <c r="V70" s="24" t="str">
        <f>IF(ISBLANK(U70),"",VLOOKUP(U70,LU_FEAST!$A$96:$D$116,LangNum,FALSE))</f>
        <v/>
      </c>
      <c r="W70" s="4"/>
      <c r="X70" s="24" t="str">
        <f>IF(ISBLANK(W70),"",VLOOKUP(W70,LU_FEAST!$A$96:$D$116,LangNum,FALSE))</f>
        <v/>
      </c>
      <c r="Z70" s="16" t="str">
        <f t="shared" si="0"/>
        <v/>
      </c>
      <c r="AA70" s="7" t="str">
        <f t="shared" si="1"/>
        <v/>
      </c>
      <c r="AB70" s="7" t="str">
        <f t="shared" si="2"/>
        <v/>
      </c>
      <c r="AC70" s="7" t="str">
        <f t="shared" si="3"/>
        <v/>
      </c>
      <c r="AD70" s="7" t="str">
        <f t="shared" si="4"/>
        <v/>
      </c>
      <c r="AE70" s="7" t="str">
        <f t="shared" si="5"/>
        <v/>
      </c>
      <c r="AF70" s="7" t="str">
        <f t="shared" si="6"/>
        <v/>
      </c>
      <c r="AG70" s="7" t="str">
        <f t="shared" si="7"/>
        <v/>
      </c>
      <c r="AH70" s="7" t="str">
        <f t="shared" si="8"/>
        <v/>
      </c>
      <c r="AI70" s="7" t="str">
        <f t="shared" si="9"/>
        <v/>
      </c>
      <c r="AJ70">
        <f t="shared" si="10"/>
        <v>0</v>
      </c>
      <c r="AK70">
        <f t="shared" si="11"/>
        <v>0</v>
      </c>
      <c r="AL70" t="b">
        <f t="shared" si="12"/>
        <v>0</v>
      </c>
      <c r="AM70" t="str">
        <f t="shared" si="13"/>
        <v/>
      </c>
    </row>
    <row r="71" spans="1:39" ht="70.05" customHeight="1" x14ac:dyDescent="0.3">
      <c r="A71" s="5"/>
      <c r="B71" s="13" t="str">
        <f>IFERROR(INDEX(Roster!$B:$B, MATCH($A71, Roster!$A:$A, 0)),"")</f>
        <v/>
      </c>
      <c r="C71" s="6"/>
      <c r="D71" s="24" t="str">
        <f>IF(ISBLANK(C71),"",VLOOKUP(C71,LU_FEAST!$A$22:$D$26,LangNum,FALSE))</f>
        <v/>
      </c>
      <c r="E71" s="19"/>
      <c r="F71" s="24" t="str">
        <f>IF(ISBLANK(E71),"",VLOOKUP(E71,LU_FEAST!$A$30:$D$33,LangNum,FALSE))</f>
        <v/>
      </c>
      <c r="G71" s="19"/>
      <c r="H71" s="24" t="str">
        <f>IF(ISBLANK(G71),"",VLOOKUP(G71,LU_FEAST!$A$46:$D$49,LangNum,FALSE))</f>
        <v/>
      </c>
      <c r="I71" s="19"/>
      <c r="J71" s="24" t="str">
        <f>IF(ISBLANK(I71),"",VLOOKUP(I71,LU_FEAST!$A$53:$D$56,LangNum,FALSE))</f>
        <v/>
      </c>
      <c r="K71" s="19"/>
      <c r="L71" s="24" t="str">
        <f>IF(ISBLANK(K71),"",VLOOKUP(K71,LU_FEAST!$A$39:$D$42,LangNum,FALSE))</f>
        <v/>
      </c>
      <c r="M71" s="19"/>
      <c r="N71" s="24" t="str">
        <f>IF(ISBLANK(M71),"",VLOOKUP(M71,LU_FEAST!$A$60:$D$63,LangNum,FALSE))</f>
        <v/>
      </c>
      <c r="O71" s="19"/>
      <c r="P71" s="24" t="str">
        <f>IF(ISBLANK(O71),"",VLOOKUP(O71,LU_FEAST!$A$74:$D$77,LangNum,FALSE))</f>
        <v/>
      </c>
      <c r="Q71" s="19"/>
      <c r="R71" s="24" t="str">
        <f>IF(ISBLANK(Q71),"",VLOOKUP(Q71,LU_FEAST!$A$81:$D$84,LangNum,FALSE))</f>
        <v/>
      </c>
      <c r="S71" s="19"/>
      <c r="T71" s="24" t="str">
        <f>IF(ISBLANK(S71),"",VLOOKUP(S71,LU_FEAST!$A$88:$D$91,LangNum,FALSE))</f>
        <v/>
      </c>
      <c r="U71" s="4"/>
      <c r="V71" s="24" t="str">
        <f>IF(ISBLANK(U71),"",VLOOKUP(U71,LU_FEAST!$A$96:$D$116,LangNum,FALSE))</f>
        <v/>
      </c>
      <c r="W71" s="4"/>
      <c r="X71" s="24" t="str">
        <f>IF(ISBLANK(W71),"",VLOOKUP(W71,LU_FEAST!$A$96:$D$116,LangNum,FALSE))</f>
        <v/>
      </c>
      <c r="Z71" s="16" t="str">
        <f t="shared" si="0"/>
        <v/>
      </c>
      <c r="AA71" s="7" t="str">
        <f t="shared" si="1"/>
        <v/>
      </c>
      <c r="AB71" s="7" t="str">
        <f t="shared" si="2"/>
        <v/>
      </c>
      <c r="AC71" s="7" t="str">
        <f t="shared" si="3"/>
        <v/>
      </c>
      <c r="AD71" s="7" t="str">
        <f t="shared" si="4"/>
        <v/>
      </c>
      <c r="AE71" s="7" t="str">
        <f t="shared" si="5"/>
        <v/>
      </c>
      <c r="AF71" s="7" t="str">
        <f t="shared" si="6"/>
        <v/>
      </c>
      <c r="AG71" s="7" t="str">
        <f t="shared" si="7"/>
        <v/>
      </c>
      <c r="AH71" s="7" t="str">
        <f t="shared" si="8"/>
        <v/>
      </c>
      <c r="AI71" s="7" t="str">
        <f t="shared" si="9"/>
        <v/>
      </c>
      <c r="AJ71">
        <f t="shared" si="10"/>
        <v>0</v>
      </c>
      <c r="AK71">
        <f t="shared" si="11"/>
        <v>0</v>
      </c>
      <c r="AL71" t="b">
        <f t="shared" si="12"/>
        <v>0</v>
      </c>
      <c r="AM71" t="str">
        <f t="shared" si="13"/>
        <v/>
      </c>
    </row>
    <row r="72" spans="1:39" ht="70.05" customHeight="1" x14ac:dyDescent="0.3">
      <c r="A72" s="5"/>
      <c r="B72" s="13" t="str">
        <f>IFERROR(INDEX(Roster!$B:$B, MATCH($A72, Roster!$A:$A, 0)),"")</f>
        <v/>
      </c>
      <c r="C72" s="6"/>
      <c r="D72" s="24" t="str">
        <f>IF(ISBLANK(C72),"",VLOOKUP(C72,LU_FEAST!$A$22:$D$26,LangNum,FALSE))</f>
        <v/>
      </c>
      <c r="E72" s="19"/>
      <c r="F72" s="24" t="str">
        <f>IF(ISBLANK(E72),"",VLOOKUP(E72,LU_FEAST!$A$30:$D$33,LangNum,FALSE))</f>
        <v/>
      </c>
      <c r="G72" s="19"/>
      <c r="H72" s="24" t="str">
        <f>IF(ISBLANK(G72),"",VLOOKUP(G72,LU_FEAST!$A$46:$D$49,LangNum,FALSE))</f>
        <v/>
      </c>
      <c r="I72" s="19"/>
      <c r="J72" s="24" t="str">
        <f>IF(ISBLANK(I72),"",VLOOKUP(I72,LU_FEAST!$A$53:$D$56,LangNum,FALSE))</f>
        <v/>
      </c>
      <c r="K72" s="19"/>
      <c r="L72" s="24" t="str">
        <f>IF(ISBLANK(K72),"",VLOOKUP(K72,LU_FEAST!$A$39:$D$42,LangNum,FALSE))</f>
        <v/>
      </c>
      <c r="M72" s="19"/>
      <c r="N72" s="24" t="str">
        <f>IF(ISBLANK(M72),"",VLOOKUP(M72,LU_FEAST!$A$60:$D$63,LangNum,FALSE))</f>
        <v/>
      </c>
      <c r="O72" s="19"/>
      <c r="P72" s="24" t="str">
        <f>IF(ISBLANK(O72),"",VLOOKUP(O72,LU_FEAST!$A$74:$D$77,LangNum,FALSE))</f>
        <v/>
      </c>
      <c r="Q72" s="19"/>
      <c r="R72" s="24" t="str">
        <f>IF(ISBLANK(Q72),"",VLOOKUP(Q72,LU_FEAST!$A$81:$D$84,LangNum,FALSE))</f>
        <v/>
      </c>
      <c r="S72" s="19"/>
      <c r="T72" s="24" t="str">
        <f>IF(ISBLANK(S72),"",VLOOKUP(S72,LU_FEAST!$A$88:$D$91,LangNum,FALSE))</f>
        <v/>
      </c>
      <c r="U72" s="4"/>
      <c r="V72" s="24" t="str">
        <f>IF(ISBLANK(U72),"",VLOOKUP(U72,LU_FEAST!$A$96:$D$116,LangNum,FALSE))</f>
        <v/>
      </c>
      <c r="W72" s="4"/>
      <c r="X72" s="24" t="str">
        <f>IF(ISBLANK(W72),"",VLOOKUP(W72,LU_FEAST!$A$96:$D$116,LangNum,FALSE))</f>
        <v/>
      </c>
      <c r="Z72" s="16" t="str">
        <f t="shared" si="0"/>
        <v/>
      </c>
      <c r="AA72" s="7" t="str">
        <f t="shared" si="1"/>
        <v/>
      </c>
      <c r="AB72" s="7" t="str">
        <f t="shared" si="2"/>
        <v/>
      </c>
      <c r="AC72" s="7" t="str">
        <f t="shared" si="3"/>
        <v/>
      </c>
      <c r="AD72" s="7" t="str">
        <f t="shared" si="4"/>
        <v/>
      </c>
      <c r="AE72" s="7" t="str">
        <f t="shared" si="5"/>
        <v/>
      </c>
      <c r="AF72" s="7" t="str">
        <f t="shared" si="6"/>
        <v/>
      </c>
      <c r="AG72" s="7" t="str">
        <f t="shared" si="7"/>
        <v/>
      </c>
      <c r="AH72" s="7" t="str">
        <f t="shared" si="8"/>
        <v/>
      </c>
      <c r="AI72" s="7" t="str">
        <f t="shared" si="9"/>
        <v/>
      </c>
      <c r="AJ72">
        <f t="shared" si="10"/>
        <v>0</v>
      </c>
      <c r="AK72">
        <f t="shared" si="11"/>
        <v>0</v>
      </c>
      <c r="AL72" t="b">
        <f t="shared" si="12"/>
        <v>0</v>
      </c>
      <c r="AM72" t="str">
        <f t="shared" si="13"/>
        <v/>
      </c>
    </row>
    <row r="73" spans="1:39" ht="70.05" customHeight="1" x14ac:dyDescent="0.3">
      <c r="A73" s="5"/>
      <c r="B73" s="13" t="str">
        <f>IFERROR(INDEX(Roster!$B:$B, MATCH($A73, Roster!$A:$A, 0)),"")</f>
        <v/>
      </c>
      <c r="C73" s="6"/>
      <c r="D73" s="24" t="str">
        <f>IF(ISBLANK(C73),"",VLOOKUP(C73,LU_FEAST!$A$22:$D$26,LangNum,FALSE))</f>
        <v/>
      </c>
      <c r="E73" s="19"/>
      <c r="F73" s="24" t="str">
        <f>IF(ISBLANK(E73),"",VLOOKUP(E73,LU_FEAST!$A$30:$D$33,LangNum,FALSE))</f>
        <v/>
      </c>
      <c r="G73" s="19"/>
      <c r="H73" s="24" t="str">
        <f>IF(ISBLANK(G73),"",VLOOKUP(G73,LU_FEAST!$A$46:$D$49,LangNum,FALSE))</f>
        <v/>
      </c>
      <c r="I73" s="19"/>
      <c r="J73" s="24" t="str">
        <f>IF(ISBLANK(I73),"",VLOOKUP(I73,LU_FEAST!$A$53:$D$56,LangNum,FALSE))</f>
        <v/>
      </c>
      <c r="K73" s="19"/>
      <c r="L73" s="24" t="str">
        <f>IF(ISBLANK(K73),"",VLOOKUP(K73,LU_FEAST!$A$39:$D$42,LangNum,FALSE))</f>
        <v/>
      </c>
      <c r="M73" s="19"/>
      <c r="N73" s="24" t="str">
        <f>IF(ISBLANK(M73),"",VLOOKUP(M73,LU_FEAST!$A$60:$D$63,LangNum,FALSE))</f>
        <v/>
      </c>
      <c r="O73" s="19"/>
      <c r="P73" s="24" t="str">
        <f>IF(ISBLANK(O73),"",VLOOKUP(O73,LU_FEAST!$A$74:$D$77,LangNum,FALSE))</f>
        <v/>
      </c>
      <c r="Q73" s="19"/>
      <c r="R73" s="24" t="str">
        <f>IF(ISBLANK(Q73),"",VLOOKUP(Q73,LU_FEAST!$A$81:$D$84,LangNum,FALSE))</f>
        <v/>
      </c>
      <c r="S73" s="19"/>
      <c r="T73" s="24" t="str">
        <f>IF(ISBLANK(S73),"",VLOOKUP(S73,LU_FEAST!$A$88:$D$91,LangNum,FALSE))</f>
        <v/>
      </c>
      <c r="U73" s="4"/>
      <c r="V73" s="24" t="str">
        <f>IF(ISBLANK(U73),"",VLOOKUP(U73,LU_FEAST!$A$96:$D$116,LangNum,FALSE))</f>
        <v/>
      </c>
      <c r="W73" s="4"/>
      <c r="X73" s="24" t="str">
        <f>IF(ISBLANK(W73),"",VLOOKUP(W73,LU_FEAST!$A$96:$D$116,LangNum,FALSE))</f>
        <v/>
      </c>
      <c r="Z73" s="16" t="str">
        <f t="shared" si="0"/>
        <v/>
      </c>
      <c r="AA73" s="7" t="str">
        <f t="shared" si="1"/>
        <v/>
      </c>
      <c r="AB73" s="7" t="str">
        <f t="shared" si="2"/>
        <v/>
      </c>
      <c r="AC73" s="7" t="str">
        <f t="shared" si="3"/>
        <v/>
      </c>
      <c r="AD73" s="7" t="str">
        <f t="shared" si="4"/>
        <v/>
      </c>
      <c r="AE73" s="7" t="str">
        <f t="shared" si="5"/>
        <v/>
      </c>
      <c r="AF73" s="7" t="str">
        <f t="shared" si="6"/>
        <v/>
      </c>
      <c r="AG73" s="7" t="str">
        <f t="shared" si="7"/>
        <v/>
      </c>
      <c r="AH73" s="7" t="str">
        <f t="shared" si="8"/>
        <v/>
      </c>
      <c r="AI73" s="7" t="str">
        <f t="shared" si="9"/>
        <v/>
      </c>
      <c r="AJ73">
        <f t="shared" si="10"/>
        <v>0</v>
      </c>
      <c r="AK73">
        <f t="shared" si="11"/>
        <v>0</v>
      </c>
      <c r="AL73" t="b">
        <f t="shared" si="12"/>
        <v>0</v>
      </c>
      <c r="AM73" t="str">
        <f t="shared" si="13"/>
        <v/>
      </c>
    </row>
    <row r="74" spans="1:39" ht="70.05" customHeight="1" x14ac:dyDescent="0.3">
      <c r="A74" s="5"/>
      <c r="B74" s="13" t="str">
        <f>IFERROR(INDEX(Roster!$B:$B, MATCH($A74, Roster!$A:$A, 0)),"")</f>
        <v/>
      </c>
      <c r="C74" s="6"/>
      <c r="D74" s="24" t="str">
        <f>IF(ISBLANK(C74),"",VLOOKUP(C74,LU_FEAST!$A$22:$D$26,LangNum,FALSE))</f>
        <v/>
      </c>
      <c r="E74" s="19"/>
      <c r="F74" s="24" t="str">
        <f>IF(ISBLANK(E74),"",VLOOKUP(E74,LU_FEAST!$A$30:$D$33,LangNum,FALSE))</f>
        <v/>
      </c>
      <c r="G74" s="19"/>
      <c r="H74" s="24" t="str">
        <f>IF(ISBLANK(G74),"",VLOOKUP(G74,LU_FEAST!$A$46:$D$49,LangNum,FALSE))</f>
        <v/>
      </c>
      <c r="I74" s="19"/>
      <c r="J74" s="24" t="str">
        <f>IF(ISBLANK(I74),"",VLOOKUP(I74,LU_FEAST!$A$53:$D$56,LangNum,FALSE))</f>
        <v/>
      </c>
      <c r="K74" s="19"/>
      <c r="L74" s="24" t="str">
        <f>IF(ISBLANK(K74),"",VLOOKUP(K74,LU_FEAST!$A$39:$D$42,LangNum,FALSE))</f>
        <v/>
      </c>
      <c r="M74" s="19"/>
      <c r="N74" s="24" t="str">
        <f>IF(ISBLANK(M74),"",VLOOKUP(M74,LU_FEAST!$A$60:$D$63,LangNum,FALSE))</f>
        <v/>
      </c>
      <c r="O74" s="19"/>
      <c r="P74" s="24" t="str">
        <f>IF(ISBLANK(O74),"",VLOOKUP(O74,LU_FEAST!$A$74:$D$77,LangNum,FALSE))</f>
        <v/>
      </c>
      <c r="Q74" s="19"/>
      <c r="R74" s="24" t="str">
        <f>IF(ISBLANK(Q74),"",VLOOKUP(Q74,LU_FEAST!$A$81:$D$84,LangNum,FALSE))</f>
        <v/>
      </c>
      <c r="S74" s="19"/>
      <c r="T74" s="24" t="str">
        <f>IF(ISBLANK(S74),"",VLOOKUP(S74,LU_FEAST!$A$88:$D$91,LangNum,FALSE))</f>
        <v/>
      </c>
      <c r="U74" s="4"/>
      <c r="V74" s="24" t="str">
        <f>IF(ISBLANK(U74),"",VLOOKUP(U74,LU_FEAST!$A$96:$D$116,LangNum,FALSE))</f>
        <v/>
      </c>
      <c r="W74" s="4"/>
      <c r="X74" s="24" t="str">
        <f>IF(ISBLANK(W74),"",VLOOKUP(W74,LU_FEAST!$A$96:$D$116,LangNum,FALSE))</f>
        <v/>
      </c>
      <c r="Z74" s="16" t="str">
        <f t="shared" si="0"/>
        <v/>
      </c>
      <c r="AA74" s="7" t="str">
        <f t="shared" si="1"/>
        <v/>
      </c>
      <c r="AB74" s="7" t="str">
        <f t="shared" si="2"/>
        <v/>
      </c>
      <c r="AC74" s="7" t="str">
        <f t="shared" si="3"/>
        <v/>
      </c>
      <c r="AD74" s="7" t="str">
        <f t="shared" si="4"/>
        <v/>
      </c>
      <c r="AE74" s="7" t="str">
        <f t="shared" si="5"/>
        <v/>
      </c>
      <c r="AF74" s="7" t="str">
        <f t="shared" si="6"/>
        <v/>
      </c>
      <c r="AG74" s="7" t="str">
        <f t="shared" si="7"/>
        <v/>
      </c>
      <c r="AH74" s="7" t="str">
        <f t="shared" si="8"/>
        <v/>
      </c>
      <c r="AI74" s="7" t="str">
        <f t="shared" si="9"/>
        <v/>
      </c>
      <c r="AJ74">
        <f t="shared" si="10"/>
        <v>0</v>
      </c>
      <c r="AK74">
        <f t="shared" si="11"/>
        <v>0</v>
      </c>
      <c r="AL74" t="b">
        <f t="shared" si="12"/>
        <v>0</v>
      </c>
      <c r="AM74" t="str">
        <f t="shared" si="13"/>
        <v/>
      </c>
    </row>
    <row r="75" spans="1:39" ht="70.05" customHeight="1" x14ac:dyDescent="0.3">
      <c r="A75" s="5"/>
      <c r="B75" s="13" t="str">
        <f>IFERROR(INDEX(Roster!$B:$B, MATCH($A75, Roster!$A:$A, 0)),"")</f>
        <v/>
      </c>
      <c r="C75" s="6"/>
      <c r="D75" s="24" t="str">
        <f>IF(ISBLANK(C75),"",VLOOKUP(C75,LU_FEAST!$A$22:$D$26,LangNum,FALSE))</f>
        <v/>
      </c>
      <c r="E75" s="19"/>
      <c r="F75" s="24" t="str">
        <f>IF(ISBLANK(E75),"",VLOOKUP(E75,LU_FEAST!$A$30:$D$33,LangNum,FALSE))</f>
        <v/>
      </c>
      <c r="G75" s="19"/>
      <c r="H75" s="24" t="str">
        <f>IF(ISBLANK(G75),"",VLOOKUP(G75,LU_FEAST!$A$46:$D$49,LangNum,FALSE))</f>
        <v/>
      </c>
      <c r="I75" s="19"/>
      <c r="J75" s="24" t="str">
        <f>IF(ISBLANK(I75),"",VLOOKUP(I75,LU_FEAST!$A$53:$D$56,LangNum,FALSE))</f>
        <v/>
      </c>
      <c r="K75" s="19"/>
      <c r="L75" s="24" t="str">
        <f>IF(ISBLANK(K75),"",VLOOKUP(K75,LU_FEAST!$A$39:$D$42,LangNum,FALSE))</f>
        <v/>
      </c>
      <c r="M75" s="19"/>
      <c r="N75" s="24" t="str">
        <f>IF(ISBLANK(M75),"",VLOOKUP(M75,LU_FEAST!$A$60:$D$63,LangNum,FALSE))</f>
        <v/>
      </c>
      <c r="O75" s="19"/>
      <c r="P75" s="24" t="str">
        <f>IF(ISBLANK(O75),"",VLOOKUP(O75,LU_FEAST!$A$74:$D$77,LangNum,FALSE))</f>
        <v/>
      </c>
      <c r="Q75" s="19"/>
      <c r="R75" s="24" t="str">
        <f>IF(ISBLANK(Q75),"",VLOOKUP(Q75,LU_FEAST!$A$81:$D$84,LangNum,FALSE))</f>
        <v/>
      </c>
      <c r="S75" s="19"/>
      <c r="T75" s="24" t="str">
        <f>IF(ISBLANK(S75),"",VLOOKUP(S75,LU_FEAST!$A$88:$D$91,LangNum,FALSE))</f>
        <v/>
      </c>
      <c r="U75" s="4"/>
      <c r="V75" s="24" t="str">
        <f>IF(ISBLANK(U75),"",VLOOKUP(U75,LU_FEAST!$A$96:$D$116,LangNum,FALSE))</f>
        <v/>
      </c>
      <c r="W75" s="4"/>
      <c r="X75" s="24" t="str">
        <f>IF(ISBLANK(W75),"",VLOOKUP(W75,LU_FEAST!$A$96:$D$116,LangNum,FALSE))</f>
        <v/>
      </c>
      <c r="Z75" s="16" t="str">
        <f t="shared" si="0"/>
        <v/>
      </c>
      <c r="AA75" s="7" t="str">
        <f t="shared" si="1"/>
        <v/>
      </c>
      <c r="AB75" s="7" t="str">
        <f t="shared" si="2"/>
        <v/>
      </c>
      <c r="AC75" s="7" t="str">
        <f t="shared" si="3"/>
        <v/>
      </c>
      <c r="AD75" s="7" t="str">
        <f t="shared" si="4"/>
        <v/>
      </c>
      <c r="AE75" s="7" t="str">
        <f t="shared" si="5"/>
        <v/>
      </c>
      <c r="AF75" s="7" t="str">
        <f t="shared" si="6"/>
        <v/>
      </c>
      <c r="AG75" s="7" t="str">
        <f t="shared" si="7"/>
        <v/>
      </c>
      <c r="AH75" s="7" t="str">
        <f t="shared" si="8"/>
        <v/>
      </c>
      <c r="AI75" s="7" t="str">
        <f t="shared" si="9"/>
        <v/>
      </c>
      <c r="AJ75">
        <f t="shared" si="10"/>
        <v>0</v>
      </c>
      <c r="AK75">
        <f t="shared" si="11"/>
        <v>0</v>
      </c>
      <c r="AL75" t="b">
        <f t="shared" si="12"/>
        <v>0</v>
      </c>
      <c r="AM75" t="str">
        <f t="shared" si="13"/>
        <v/>
      </c>
    </row>
    <row r="76" spans="1:39" ht="70.05" customHeight="1" x14ac:dyDescent="0.3">
      <c r="A76" s="5"/>
      <c r="B76" s="13" t="str">
        <f>IFERROR(INDEX(Roster!$B:$B, MATCH($A76, Roster!$A:$A, 0)),"")</f>
        <v/>
      </c>
      <c r="C76" s="6"/>
      <c r="D76" s="24" t="str">
        <f>IF(ISBLANK(C76),"",VLOOKUP(C76,LU_FEAST!$A$22:$D$26,LangNum,FALSE))</f>
        <v/>
      </c>
      <c r="E76" s="19"/>
      <c r="F76" s="24" t="str">
        <f>IF(ISBLANK(E76),"",VLOOKUP(E76,LU_FEAST!$A$30:$D$33,LangNum,FALSE))</f>
        <v/>
      </c>
      <c r="G76" s="19"/>
      <c r="H76" s="24" t="str">
        <f>IF(ISBLANK(G76),"",VLOOKUP(G76,LU_FEAST!$A$46:$D$49,LangNum,FALSE))</f>
        <v/>
      </c>
      <c r="I76" s="19"/>
      <c r="J76" s="24" t="str">
        <f>IF(ISBLANK(I76),"",VLOOKUP(I76,LU_FEAST!$A$53:$D$56,LangNum,FALSE))</f>
        <v/>
      </c>
      <c r="K76" s="19"/>
      <c r="L76" s="24" t="str">
        <f>IF(ISBLANK(K76),"",VLOOKUP(K76,LU_FEAST!$A$39:$D$42,LangNum,FALSE))</f>
        <v/>
      </c>
      <c r="M76" s="19"/>
      <c r="N76" s="24" t="str">
        <f>IF(ISBLANK(M76),"",VLOOKUP(M76,LU_FEAST!$A$60:$D$63,LangNum,FALSE))</f>
        <v/>
      </c>
      <c r="O76" s="19"/>
      <c r="P76" s="24" t="str">
        <f>IF(ISBLANK(O76),"",VLOOKUP(O76,LU_FEAST!$A$74:$D$77,LangNum,FALSE))</f>
        <v/>
      </c>
      <c r="Q76" s="19"/>
      <c r="R76" s="24" t="str">
        <f>IF(ISBLANK(Q76),"",VLOOKUP(Q76,LU_FEAST!$A$81:$D$84,LangNum,FALSE))</f>
        <v/>
      </c>
      <c r="S76" s="19"/>
      <c r="T76" s="24" t="str">
        <f>IF(ISBLANK(S76),"",VLOOKUP(S76,LU_FEAST!$A$88:$D$91,LangNum,FALSE))</f>
        <v/>
      </c>
      <c r="U76" s="4"/>
      <c r="V76" s="24" t="str">
        <f>IF(ISBLANK(U76),"",VLOOKUP(U76,LU_FEAST!$A$96:$D$116,LangNum,FALSE))</f>
        <v/>
      </c>
      <c r="W76" s="4"/>
      <c r="X76" s="24" t="str">
        <f>IF(ISBLANK(W76),"",VLOOKUP(W76,LU_FEAST!$A$96:$D$116,LangNum,FALSE))</f>
        <v/>
      </c>
      <c r="Z76" s="16" t="str">
        <f t="shared" si="0"/>
        <v/>
      </c>
      <c r="AA76" s="7" t="str">
        <f t="shared" si="1"/>
        <v/>
      </c>
      <c r="AB76" s="7" t="str">
        <f t="shared" si="2"/>
        <v/>
      </c>
      <c r="AC76" s="7" t="str">
        <f t="shared" si="3"/>
        <v/>
      </c>
      <c r="AD76" s="7" t="str">
        <f t="shared" si="4"/>
        <v/>
      </c>
      <c r="AE76" s="7" t="str">
        <f t="shared" si="5"/>
        <v/>
      </c>
      <c r="AF76" s="7" t="str">
        <f t="shared" si="6"/>
        <v/>
      </c>
      <c r="AG76" s="7" t="str">
        <f t="shared" si="7"/>
        <v/>
      </c>
      <c r="AH76" s="7" t="str">
        <f t="shared" si="8"/>
        <v/>
      </c>
      <c r="AI76" s="7" t="str">
        <f t="shared" si="9"/>
        <v/>
      </c>
      <c r="AJ76">
        <f t="shared" si="10"/>
        <v>0</v>
      </c>
      <c r="AK76">
        <f t="shared" si="11"/>
        <v>0</v>
      </c>
      <c r="AL76" t="b">
        <f t="shared" si="12"/>
        <v>0</v>
      </c>
      <c r="AM76" t="str">
        <f t="shared" si="13"/>
        <v/>
      </c>
    </row>
    <row r="77" spans="1:39" ht="70.05" customHeight="1" x14ac:dyDescent="0.3">
      <c r="A77" s="5"/>
      <c r="B77" s="13" t="str">
        <f>IFERROR(INDEX(Roster!$B:$B, MATCH($A77, Roster!$A:$A, 0)),"")</f>
        <v/>
      </c>
      <c r="C77" s="6"/>
      <c r="D77" s="24" t="str">
        <f>IF(ISBLANK(C77),"",VLOOKUP(C77,LU_FEAST!$A$22:$D$26,LangNum,FALSE))</f>
        <v/>
      </c>
      <c r="E77" s="19"/>
      <c r="F77" s="24" t="str">
        <f>IF(ISBLANK(E77),"",VLOOKUP(E77,LU_FEAST!$A$30:$D$33,LangNum,FALSE))</f>
        <v/>
      </c>
      <c r="G77" s="19"/>
      <c r="H77" s="24" t="str">
        <f>IF(ISBLANK(G77),"",VLOOKUP(G77,LU_FEAST!$A$46:$D$49,LangNum,FALSE))</f>
        <v/>
      </c>
      <c r="I77" s="19"/>
      <c r="J77" s="24" t="str">
        <f>IF(ISBLANK(I77),"",VLOOKUP(I77,LU_FEAST!$A$53:$D$56,LangNum,FALSE))</f>
        <v/>
      </c>
      <c r="K77" s="19"/>
      <c r="L77" s="24" t="str">
        <f>IF(ISBLANK(K77),"",VLOOKUP(K77,LU_FEAST!$A$39:$D$42,LangNum,FALSE))</f>
        <v/>
      </c>
      <c r="M77" s="19"/>
      <c r="N77" s="24" t="str">
        <f>IF(ISBLANK(M77),"",VLOOKUP(M77,LU_FEAST!$A$60:$D$63,LangNum,FALSE))</f>
        <v/>
      </c>
      <c r="O77" s="19"/>
      <c r="P77" s="24" t="str">
        <f>IF(ISBLANK(O77),"",VLOOKUP(O77,LU_FEAST!$A$74:$D$77,LangNum,FALSE))</f>
        <v/>
      </c>
      <c r="Q77" s="19"/>
      <c r="R77" s="24" t="str">
        <f>IF(ISBLANK(Q77),"",VLOOKUP(Q77,LU_FEAST!$A$81:$D$84,LangNum,FALSE))</f>
        <v/>
      </c>
      <c r="S77" s="19"/>
      <c r="T77" s="24" t="str">
        <f>IF(ISBLANK(S77),"",VLOOKUP(S77,LU_FEAST!$A$88:$D$91,LangNum,FALSE))</f>
        <v/>
      </c>
      <c r="U77" s="4"/>
      <c r="V77" s="24" t="str">
        <f>IF(ISBLANK(U77),"",VLOOKUP(U77,LU_FEAST!$A$96:$D$116,LangNum,FALSE))</f>
        <v/>
      </c>
      <c r="W77" s="4"/>
      <c r="X77" s="24" t="str">
        <f>IF(ISBLANK(W77),"",VLOOKUP(W77,LU_FEAST!$A$96:$D$116,LangNum,FALSE))</f>
        <v/>
      </c>
      <c r="Z77" s="16" t="str">
        <f t="shared" ref="Z77:Z101" si="14">IF(ISBLANK(A77),"",A77)</f>
        <v/>
      </c>
      <c r="AA77" s="7" t="str">
        <f t="shared" ref="AA77:AA101" si="15">IF(ISBLANK(C77),"",C77)</f>
        <v/>
      </c>
      <c r="AB77" s="7" t="str">
        <f t="shared" ref="AB77:AB101" si="16">IF(ISBLANK(E77),"",E77)</f>
        <v/>
      </c>
      <c r="AC77" s="7" t="str">
        <f t="shared" ref="AC77:AC101" si="17">IF(ISBLANK(G77),"",G77)</f>
        <v/>
      </c>
      <c r="AD77" s="7" t="str">
        <f t="shared" ref="AD77:AD101" si="18">IF(ISBLANK(I77),"",I77)</f>
        <v/>
      </c>
      <c r="AE77" s="7" t="str">
        <f t="shared" ref="AE77:AE101" si="19">IF(ISBLANK(K77),"",K77)</f>
        <v/>
      </c>
      <c r="AF77" s="7" t="str">
        <f t="shared" ref="AF77:AF101" si="20">IF(ISBLANK(M77),"",M77)</f>
        <v/>
      </c>
      <c r="AG77" s="7" t="str">
        <f t="shared" ref="AG77:AG101" si="21">IF(ISBLANK(O77),"",O77)</f>
        <v/>
      </c>
      <c r="AH77" s="7" t="str">
        <f t="shared" ref="AH77:AH101" si="22">IF(ISBLANK(Q77),"",Q77)</f>
        <v/>
      </c>
      <c r="AI77" s="7" t="str">
        <f t="shared" ref="AI77:AI101" si="23">IF(ISBLANK(S77),"",S77)</f>
        <v/>
      </c>
      <c r="AJ77">
        <f t="shared" ref="AJ77:AJ101" si="24">SUM(AA77:AF77)</f>
        <v>0</v>
      </c>
      <c r="AK77">
        <f t="shared" ref="AK77:AK101" si="25">SUM(AG77:AI77)</f>
        <v>0</v>
      </c>
      <c r="AL77" t="b">
        <f t="shared" ref="AL77:AL101" si="26">IF(COUNTA($AB77:$AF77)=0,"", COUNTIF($AB77:$AF77,"&gt;=2")&gt;=3)</f>
        <v>0</v>
      </c>
      <c r="AM77" t="str">
        <f t="shared" ref="AM77:AM101" si="27">IF(OR(ISBLANK(Z77),Z77=""),"",Z77&amp;";"&amp;AA77&amp;";"&amp;AB77&amp;";"&amp;AC77&amp;";"&amp;AD77&amp;";"&amp;AE77&amp;";"&amp;AF77&amp;";"&amp;AG77&amp;";"&amp;AH77&amp;";"&amp;AI77&amp;";"&amp;AJ77&amp;";"&amp;AK77&amp;";"&amp;AL77&amp;";")</f>
        <v/>
      </c>
    </row>
    <row r="78" spans="1:39" ht="70.05" customHeight="1" x14ac:dyDescent="0.3">
      <c r="A78" s="5"/>
      <c r="B78" s="13" t="str">
        <f>IFERROR(INDEX(Roster!$B:$B, MATCH($A78, Roster!$A:$A, 0)),"")</f>
        <v/>
      </c>
      <c r="C78" s="6"/>
      <c r="D78" s="24" t="str">
        <f>IF(ISBLANK(C78),"",VLOOKUP(C78,LU_FEAST!$A$22:$D$26,LangNum,FALSE))</f>
        <v/>
      </c>
      <c r="E78" s="19"/>
      <c r="F78" s="24" t="str">
        <f>IF(ISBLANK(E78),"",VLOOKUP(E78,LU_FEAST!$A$30:$D$33,LangNum,FALSE))</f>
        <v/>
      </c>
      <c r="G78" s="19"/>
      <c r="H78" s="24" t="str">
        <f>IF(ISBLANK(G78),"",VLOOKUP(G78,LU_FEAST!$A$46:$D$49,LangNum,FALSE))</f>
        <v/>
      </c>
      <c r="I78" s="19"/>
      <c r="J78" s="24" t="str">
        <f>IF(ISBLANK(I78),"",VLOOKUP(I78,LU_FEAST!$A$53:$D$56,LangNum,FALSE))</f>
        <v/>
      </c>
      <c r="K78" s="19"/>
      <c r="L78" s="24" t="str">
        <f>IF(ISBLANK(K78),"",VLOOKUP(K78,LU_FEAST!$A$39:$D$42,LangNum,FALSE))</f>
        <v/>
      </c>
      <c r="M78" s="19"/>
      <c r="N78" s="24" t="str">
        <f>IF(ISBLANK(M78),"",VLOOKUP(M78,LU_FEAST!$A$60:$D$63,LangNum,FALSE))</f>
        <v/>
      </c>
      <c r="O78" s="19"/>
      <c r="P78" s="24" t="str">
        <f>IF(ISBLANK(O78),"",VLOOKUP(O78,LU_FEAST!$A$74:$D$77,LangNum,FALSE))</f>
        <v/>
      </c>
      <c r="Q78" s="19"/>
      <c r="R78" s="24" t="str">
        <f>IF(ISBLANK(Q78),"",VLOOKUP(Q78,LU_FEAST!$A$81:$D$84,LangNum,FALSE))</f>
        <v/>
      </c>
      <c r="S78" s="19"/>
      <c r="T78" s="24" t="str">
        <f>IF(ISBLANK(S78),"",VLOOKUP(S78,LU_FEAST!$A$88:$D$91,LangNum,FALSE))</f>
        <v/>
      </c>
      <c r="U78" s="4"/>
      <c r="V78" s="24" t="str">
        <f>IF(ISBLANK(U78),"",VLOOKUP(U78,LU_FEAST!$A$96:$D$116,LangNum,FALSE))</f>
        <v/>
      </c>
      <c r="W78" s="4"/>
      <c r="X78" s="24" t="str">
        <f>IF(ISBLANK(W78),"",VLOOKUP(W78,LU_FEAST!$A$96:$D$116,LangNum,FALSE))</f>
        <v/>
      </c>
      <c r="Z78" s="16" t="str">
        <f t="shared" si="14"/>
        <v/>
      </c>
      <c r="AA78" s="7" t="str">
        <f t="shared" si="15"/>
        <v/>
      </c>
      <c r="AB78" s="7" t="str">
        <f t="shared" si="16"/>
        <v/>
      </c>
      <c r="AC78" s="7" t="str">
        <f t="shared" si="17"/>
        <v/>
      </c>
      <c r="AD78" s="7" t="str">
        <f t="shared" si="18"/>
        <v/>
      </c>
      <c r="AE78" s="7" t="str">
        <f t="shared" si="19"/>
        <v/>
      </c>
      <c r="AF78" s="7" t="str">
        <f t="shared" si="20"/>
        <v/>
      </c>
      <c r="AG78" s="7" t="str">
        <f t="shared" si="21"/>
        <v/>
      </c>
      <c r="AH78" s="7" t="str">
        <f t="shared" si="22"/>
        <v/>
      </c>
      <c r="AI78" s="7" t="str">
        <f t="shared" si="23"/>
        <v/>
      </c>
      <c r="AJ78">
        <f t="shared" si="24"/>
        <v>0</v>
      </c>
      <c r="AK78">
        <f t="shared" si="25"/>
        <v>0</v>
      </c>
      <c r="AL78" t="b">
        <f t="shared" si="26"/>
        <v>0</v>
      </c>
      <c r="AM78" t="str">
        <f t="shared" si="27"/>
        <v/>
      </c>
    </row>
    <row r="79" spans="1:39" ht="70.05" customHeight="1" x14ac:dyDescent="0.3">
      <c r="A79" s="5"/>
      <c r="B79" s="13" t="str">
        <f>IFERROR(INDEX(Roster!$B:$B, MATCH($A79, Roster!$A:$A, 0)),"")</f>
        <v/>
      </c>
      <c r="C79" s="6"/>
      <c r="D79" s="24" t="str">
        <f>IF(ISBLANK(C79),"",VLOOKUP(C79,LU_FEAST!$A$22:$D$26,LangNum,FALSE))</f>
        <v/>
      </c>
      <c r="E79" s="19"/>
      <c r="F79" s="24" t="str">
        <f>IF(ISBLANK(E79),"",VLOOKUP(E79,LU_FEAST!$A$30:$D$33,LangNum,FALSE))</f>
        <v/>
      </c>
      <c r="G79" s="19"/>
      <c r="H79" s="24" t="str">
        <f>IF(ISBLANK(G79),"",VLOOKUP(G79,LU_FEAST!$A$46:$D$49,LangNum,FALSE))</f>
        <v/>
      </c>
      <c r="I79" s="19"/>
      <c r="J79" s="24" t="str">
        <f>IF(ISBLANK(I79),"",VLOOKUP(I79,LU_FEAST!$A$53:$D$56,LangNum,FALSE))</f>
        <v/>
      </c>
      <c r="K79" s="19"/>
      <c r="L79" s="24" t="str">
        <f>IF(ISBLANK(K79),"",VLOOKUP(K79,LU_FEAST!$A$39:$D$42,LangNum,FALSE))</f>
        <v/>
      </c>
      <c r="M79" s="19"/>
      <c r="N79" s="24" t="str">
        <f>IF(ISBLANK(M79),"",VLOOKUP(M79,LU_FEAST!$A$60:$D$63,LangNum,FALSE))</f>
        <v/>
      </c>
      <c r="O79" s="19"/>
      <c r="P79" s="24" t="str">
        <f>IF(ISBLANK(O79),"",VLOOKUP(O79,LU_FEAST!$A$74:$D$77,LangNum,FALSE))</f>
        <v/>
      </c>
      <c r="Q79" s="19"/>
      <c r="R79" s="24" t="str">
        <f>IF(ISBLANK(Q79),"",VLOOKUP(Q79,LU_FEAST!$A$81:$D$84,LangNum,FALSE))</f>
        <v/>
      </c>
      <c r="S79" s="19"/>
      <c r="T79" s="24" t="str">
        <f>IF(ISBLANK(S79),"",VLOOKUP(S79,LU_FEAST!$A$88:$D$91,LangNum,FALSE))</f>
        <v/>
      </c>
      <c r="U79" s="4"/>
      <c r="V79" s="24" t="str">
        <f>IF(ISBLANK(U79),"",VLOOKUP(U79,LU_FEAST!$A$96:$D$116,LangNum,FALSE))</f>
        <v/>
      </c>
      <c r="W79" s="4"/>
      <c r="X79" s="24" t="str">
        <f>IF(ISBLANK(W79),"",VLOOKUP(W79,LU_FEAST!$A$96:$D$116,LangNum,FALSE))</f>
        <v/>
      </c>
      <c r="Z79" s="16" t="str">
        <f t="shared" si="14"/>
        <v/>
      </c>
      <c r="AA79" s="7" t="str">
        <f t="shared" si="15"/>
        <v/>
      </c>
      <c r="AB79" s="7" t="str">
        <f t="shared" si="16"/>
        <v/>
      </c>
      <c r="AC79" s="7" t="str">
        <f t="shared" si="17"/>
        <v/>
      </c>
      <c r="AD79" s="7" t="str">
        <f t="shared" si="18"/>
        <v/>
      </c>
      <c r="AE79" s="7" t="str">
        <f t="shared" si="19"/>
        <v/>
      </c>
      <c r="AF79" s="7" t="str">
        <f t="shared" si="20"/>
        <v/>
      </c>
      <c r="AG79" s="7" t="str">
        <f t="shared" si="21"/>
        <v/>
      </c>
      <c r="AH79" s="7" t="str">
        <f t="shared" si="22"/>
        <v/>
      </c>
      <c r="AI79" s="7" t="str">
        <f t="shared" si="23"/>
        <v/>
      </c>
      <c r="AJ79">
        <f t="shared" si="24"/>
        <v>0</v>
      </c>
      <c r="AK79">
        <f t="shared" si="25"/>
        <v>0</v>
      </c>
      <c r="AL79" t="b">
        <f t="shared" si="26"/>
        <v>0</v>
      </c>
      <c r="AM79" t="str">
        <f t="shared" si="27"/>
        <v/>
      </c>
    </row>
    <row r="80" spans="1:39" ht="70.05" customHeight="1" x14ac:dyDescent="0.3">
      <c r="A80" s="5"/>
      <c r="B80" s="13" t="str">
        <f>IFERROR(INDEX(Roster!$B:$B, MATCH($A80, Roster!$A:$A, 0)),"")</f>
        <v/>
      </c>
      <c r="C80" s="6"/>
      <c r="D80" s="24" t="str">
        <f>IF(ISBLANK(C80),"",VLOOKUP(C80,LU_FEAST!$A$22:$D$26,LangNum,FALSE))</f>
        <v/>
      </c>
      <c r="E80" s="19"/>
      <c r="F80" s="24" t="str">
        <f>IF(ISBLANK(E80),"",VLOOKUP(E80,LU_FEAST!$A$30:$D$33,LangNum,FALSE))</f>
        <v/>
      </c>
      <c r="G80" s="19"/>
      <c r="H80" s="24" t="str">
        <f>IF(ISBLANK(G80),"",VLOOKUP(G80,LU_FEAST!$A$46:$D$49,LangNum,FALSE))</f>
        <v/>
      </c>
      <c r="I80" s="19"/>
      <c r="J80" s="24" t="str">
        <f>IF(ISBLANK(I80),"",VLOOKUP(I80,LU_FEAST!$A$53:$D$56,LangNum,FALSE))</f>
        <v/>
      </c>
      <c r="K80" s="19"/>
      <c r="L80" s="24" t="str">
        <f>IF(ISBLANK(K80),"",VLOOKUP(K80,LU_FEAST!$A$39:$D$42,LangNum,FALSE))</f>
        <v/>
      </c>
      <c r="M80" s="19"/>
      <c r="N80" s="24" t="str">
        <f>IF(ISBLANK(M80),"",VLOOKUP(M80,LU_FEAST!$A$60:$D$63,LangNum,FALSE))</f>
        <v/>
      </c>
      <c r="O80" s="19"/>
      <c r="P80" s="24" t="str">
        <f>IF(ISBLANK(O80),"",VLOOKUP(O80,LU_FEAST!$A$74:$D$77,LangNum,FALSE))</f>
        <v/>
      </c>
      <c r="Q80" s="19"/>
      <c r="R80" s="24" t="str">
        <f>IF(ISBLANK(Q80),"",VLOOKUP(Q80,LU_FEAST!$A$81:$D$84,LangNum,FALSE))</f>
        <v/>
      </c>
      <c r="S80" s="19"/>
      <c r="T80" s="24" t="str">
        <f>IF(ISBLANK(S80),"",VLOOKUP(S80,LU_FEAST!$A$88:$D$91,LangNum,FALSE))</f>
        <v/>
      </c>
      <c r="U80" s="4"/>
      <c r="V80" s="24" t="str">
        <f>IF(ISBLANK(U80),"",VLOOKUP(U80,LU_FEAST!$A$96:$D$116,LangNum,FALSE))</f>
        <v/>
      </c>
      <c r="W80" s="4"/>
      <c r="X80" s="24" t="str">
        <f>IF(ISBLANK(W80),"",VLOOKUP(W80,LU_FEAST!$A$96:$D$116,LangNum,FALSE))</f>
        <v/>
      </c>
      <c r="Z80" s="16" t="str">
        <f t="shared" si="14"/>
        <v/>
      </c>
      <c r="AA80" s="7" t="str">
        <f t="shared" si="15"/>
        <v/>
      </c>
      <c r="AB80" s="7" t="str">
        <f t="shared" si="16"/>
        <v/>
      </c>
      <c r="AC80" s="7" t="str">
        <f t="shared" si="17"/>
        <v/>
      </c>
      <c r="AD80" s="7" t="str">
        <f t="shared" si="18"/>
        <v/>
      </c>
      <c r="AE80" s="7" t="str">
        <f t="shared" si="19"/>
        <v/>
      </c>
      <c r="AF80" s="7" t="str">
        <f t="shared" si="20"/>
        <v/>
      </c>
      <c r="AG80" s="7" t="str">
        <f t="shared" si="21"/>
        <v/>
      </c>
      <c r="AH80" s="7" t="str">
        <f t="shared" si="22"/>
        <v/>
      </c>
      <c r="AI80" s="7" t="str">
        <f t="shared" si="23"/>
        <v/>
      </c>
      <c r="AJ80">
        <f t="shared" si="24"/>
        <v>0</v>
      </c>
      <c r="AK80">
        <f t="shared" si="25"/>
        <v>0</v>
      </c>
      <c r="AL80" t="b">
        <f t="shared" si="26"/>
        <v>0</v>
      </c>
      <c r="AM80" t="str">
        <f t="shared" si="27"/>
        <v/>
      </c>
    </row>
    <row r="81" spans="1:39" ht="70.05" customHeight="1" x14ac:dyDescent="0.3">
      <c r="A81" s="5"/>
      <c r="B81" s="13" t="str">
        <f>IFERROR(INDEX(Roster!$B:$B, MATCH($A81, Roster!$A:$A, 0)),"")</f>
        <v/>
      </c>
      <c r="C81" s="6"/>
      <c r="D81" s="24" t="str">
        <f>IF(ISBLANK(C81),"",VLOOKUP(C81,LU_FEAST!$A$22:$D$26,LangNum,FALSE))</f>
        <v/>
      </c>
      <c r="E81" s="19"/>
      <c r="F81" s="24" t="str">
        <f>IF(ISBLANK(E81),"",VLOOKUP(E81,LU_FEAST!$A$30:$D$33,LangNum,FALSE))</f>
        <v/>
      </c>
      <c r="G81" s="19"/>
      <c r="H81" s="24" t="str">
        <f>IF(ISBLANK(G81),"",VLOOKUP(G81,LU_FEAST!$A$46:$D$49,LangNum,FALSE))</f>
        <v/>
      </c>
      <c r="I81" s="19"/>
      <c r="J81" s="24" t="str">
        <f>IF(ISBLANK(I81),"",VLOOKUP(I81,LU_FEAST!$A$53:$D$56,LangNum,FALSE))</f>
        <v/>
      </c>
      <c r="K81" s="19"/>
      <c r="L81" s="24" t="str">
        <f>IF(ISBLANK(K81),"",VLOOKUP(K81,LU_FEAST!$A$39:$D$42,LangNum,FALSE))</f>
        <v/>
      </c>
      <c r="M81" s="19"/>
      <c r="N81" s="24" t="str">
        <f>IF(ISBLANK(M81),"",VLOOKUP(M81,LU_FEAST!$A$60:$D$63,LangNum,FALSE))</f>
        <v/>
      </c>
      <c r="O81" s="19"/>
      <c r="P81" s="24" t="str">
        <f>IF(ISBLANK(O81),"",VLOOKUP(O81,LU_FEAST!$A$74:$D$77,LangNum,FALSE))</f>
        <v/>
      </c>
      <c r="Q81" s="19"/>
      <c r="R81" s="24" t="str">
        <f>IF(ISBLANK(Q81),"",VLOOKUP(Q81,LU_FEAST!$A$81:$D$84,LangNum,FALSE))</f>
        <v/>
      </c>
      <c r="S81" s="19"/>
      <c r="T81" s="24" t="str">
        <f>IF(ISBLANK(S81),"",VLOOKUP(S81,LU_FEAST!$A$88:$D$91,LangNum,FALSE))</f>
        <v/>
      </c>
      <c r="U81" s="4"/>
      <c r="V81" s="24" t="str">
        <f>IF(ISBLANK(U81),"",VLOOKUP(U81,LU_FEAST!$A$96:$D$116,LangNum,FALSE))</f>
        <v/>
      </c>
      <c r="W81" s="4"/>
      <c r="X81" s="24" t="str">
        <f>IF(ISBLANK(W81),"",VLOOKUP(W81,LU_FEAST!$A$96:$D$116,LangNum,FALSE))</f>
        <v/>
      </c>
      <c r="Z81" s="16" t="str">
        <f t="shared" si="14"/>
        <v/>
      </c>
      <c r="AA81" s="7" t="str">
        <f t="shared" si="15"/>
        <v/>
      </c>
      <c r="AB81" s="7" t="str">
        <f t="shared" si="16"/>
        <v/>
      </c>
      <c r="AC81" s="7" t="str">
        <f t="shared" si="17"/>
        <v/>
      </c>
      <c r="AD81" s="7" t="str">
        <f t="shared" si="18"/>
        <v/>
      </c>
      <c r="AE81" s="7" t="str">
        <f t="shared" si="19"/>
        <v/>
      </c>
      <c r="AF81" s="7" t="str">
        <f t="shared" si="20"/>
        <v/>
      </c>
      <c r="AG81" s="7" t="str">
        <f t="shared" si="21"/>
        <v/>
      </c>
      <c r="AH81" s="7" t="str">
        <f t="shared" si="22"/>
        <v/>
      </c>
      <c r="AI81" s="7" t="str">
        <f t="shared" si="23"/>
        <v/>
      </c>
      <c r="AJ81">
        <f t="shared" si="24"/>
        <v>0</v>
      </c>
      <c r="AK81">
        <f t="shared" si="25"/>
        <v>0</v>
      </c>
      <c r="AL81" t="b">
        <f t="shared" si="26"/>
        <v>0</v>
      </c>
      <c r="AM81" t="str">
        <f t="shared" si="27"/>
        <v/>
      </c>
    </row>
    <row r="82" spans="1:39" ht="70.05" customHeight="1" x14ac:dyDescent="0.3">
      <c r="A82" s="5"/>
      <c r="B82" s="13" t="str">
        <f>IFERROR(INDEX(Roster!$B:$B, MATCH($A82, Roster!$A:$A, 0)),"")</f>
        <v/>
      </c>
      <c r="C82" s="6"/>
      <c r="D82" s="24" t="str">
        <f>IF(ISBLANK(C82),"",VLOOKUP(C82,LU_FEAST!$A$22:$D$26,LangNum,FALSE))</f>
        <v/>
      </c>
      <c r="E82" s="19"/>
      <c r="F82" s="24" t="str">
        <f>IF(ISBLANK(E82),"",VLOOKUP(E82,LU_FEAST!$A$30:$D$33,LangNum,FALSE))</f>
        <v/>
      </c>
      <c r="G82" s="19"/>
      <c r="H82" s="24" t="str">
        <f>IF(ISBLANK(G82),"",VLOOKUP(G82,LU_FEAST!$A$46:$D$49,LangNum,FALSE))</f>
        <v/>
      </c>
      <c r="I82" s="19"/>
      <c r="J82" s="24" t="str">
        <f>IF(ISBLANK(I82),"",VLOOKUP(I82,LU_FEAST!$A$53:$D$56,LangNum,FALSE))</f>
        <v/>
      </c>
      <c r="K82" s="19"/>
      <c r="L82" s="24" t="str">
        <f>IF(ISBLANK(K82),"",VLOOKUP(K82,LU_FEAST!$A$39:$D$42,LangNum,FALSE))</f>
        <v/>
      </c>
      <c r="M82" s="19"/>
      <c r="N82" s="24" t="str">
        <f>IF(ISBLANK(M82),"",VLOOKUP(M82,LU_FEAST!$A$60:$D$63,LangNum,FALSE))</f>
        <v/>
      </c>
      <c r="O82" s="19"/>
      <c r="P82" s="24" t="str">
        <f>IF(ISBLANK(O82),"",VLOOKUP(O82,LU_FEAST!$A$74:$D$77,LangNum,FALSE))</f>
        <v/>
      </c>
      <c r="Q82" s="19"/>
      <c r="R82" s="24" t="str">
        <f>IF(ISBLANK(Q82),"",VLOOKUP(Q82,LU_FEAST!$A$81:$D$84,LangNum,FALSE))</f>
        <v/>
      </c>
      <c r="S82" s="19"/>
      <c r="T82" s="24" t="str">
        <f>IF(ISBLANK(S82),"",VLOOKUP(S82,LU_FEAST!$A$88:$D$91,LangNum,FALSE))</f>
        <v/>
      </c>
      <c r="U82" s="4"/>
      <c r="V82" s="24" t="str">
        <f>IF(ISBLANK(U82),"",VLOOKUP(U82,LU_FEAST!$A$96:$D$116,LangNum,FALSE))</f>
        <v/>
      </c>
      <c r="W82" s="4"/>
      <c r="X82" s="24" t="str">
        <f>IF(ISBLANK(W82),"",VLOOKUP(W82,LU_FEAST!$A$96:$D$116,LangNum,FALSE))</f>
        <v/>
      </c>
      <c r="Z82" s="16" t="str">
        <f t="shared" si="14"/>
        <v/>
      </c>
      <c r="AA82" s="7" t="str">
        <f t="shared" si="15"/>
        <v/>
      </c>
      <c r="AB82" s="7" t="str">
        <f t="shared" si="16"/>
        <v/>
      </c>
      <c r="AC82" s="7" t="str">
        <f t="shared" si="17"/>
        <v/>
      </c>
      <c r="AD82" s="7" t="str">
        <f t="shared" si="18"/>
        <v/>
      </c>
      <c r="AE82" s="7" t="str">
        <f t="shared" si="19"/>
        <v/>
      </c>
      <c r="AF82" s="7" t="str">
        <f t="shared" si="20"/>
        <v/>
      </c>
      <c r="AG82" s="7" t="str">
        <f t="shared" si="21"/>
        <v/>
      </c>
      <c r="AH82" s="7" t="str">
        <f t="shared" si="22"/>
        <v/>
      </c>
      <c r="AI82" s="7" t="str">
        <f t="shared" si="23"/>
        <v/>
      </c>
      <c r="AJ82">
        <f t="shared" si="24"/>
        <v>0</v>
      </c>
      <c r="AK82">
        <f t="shared" si="25"/>
        <v>0</v>
      </c>
      <c r="AL82" t="b">
        <f t="shared" si="26"/>
        <v>0</v>
      </c>
      <c r="AM82" t="str">
        <f t="shared" si="27"/>
        <v/>
      </c>
    </row>
    <row r="83" spans="1:39" ht="70.05" customHeight="1" x14ac:dyDescent="0.3">
      <c r="A83" s="5"/>
      <c r="B83" s="13" t="str">
        <f>IFERROR(INDEX(Roster!$B:$B, MATCH($A83, Roster!$A:$A, 0)),"")</f>
        <v/>
      </c>
      <c r="C83" s="6"/>
      <c r="D83" s="24" t="str">
        <f>IF(ISBLANK(C83),"",VLOOKUP(C83,LU_FEAST!$A$22:$D$26,LangNum,FALSE))</f>
        <v/>
      </c>
      <c r="E83" s="19"/>
      <c r="F83" s="24" t="str">
        <f>IF(ISBLANK(E83),"",VLOOKUP(E83,LU_FEAST!$A$30:$D$33,LangNum,FALSE))</f>
        <v/>
      </c>
      <c r="G83" s="19"/>
      <c r="H83" s="24" t="str">
        <f>IF(ISBLANK(G83),"",VLOOKUP(G83,LU_FEAST!$A$46:$D$49,LangNum,FALSE))</f>
        <v/>
      </c>
      <c r="I83" s="19"/>
      <c r="J83" s="24" t="str">
        <f>IF(ISBLANK(I83),"",VLOOKUP(I83,LU_FEAST!$A$53:$D$56,LangNum,FALSE))</f>
        <v/>
      </c>
      <c r="K83" s="19"/>
      <c r="L83" s="24" t="str">
        <f>IF(ISBLANK(K83),"",VLOOKUP(K83,LU_FEAST!$A$39:$D$42,LangNum,FALSE))</f>
        <v/>
      </c>
      <c r="M83" s="19"/>
      <c r="N83" s="24" t="str">
        <f>IF(ISBLANK(M83),"",VLOOKUP(M83,LU_FEAST!$A$60:$D$63,LangNum,FALSE))</f>
        <v/>
      </c>
      <c r="O83" s="19"/>
      <c r="P83" s="24" t="str">
        <f>IF(ISBLANK(O83),"",VLOOKUP(O83,LU_FEAST!$A$74:$D$77,LangNum,FALSE))</f>
        <v/>
      </c>
      <c r="Q83" s="19"/>
      <c r="R83" s="24" t="str">
        <f>IF(ISBLANK(Q83),"",VLOOKUP(Q83,LU_FEAST!$A$81:$D$84,LangNum,FALSE))</f>
        <v/>
      </c>
      <c r="S83" s="19"/>
      <c r="T83" s="24" t="str">
        <f>IF(ISBLANK(S83),"",VLOOKUP(S83,LU_FEAST!$A$88:$D$91,LangNum,FALSE))</f>
        <v/>
      </c>
      <c r="U83" s="4"/>
      <c r="V83" s="24" t="str">
        <f>IF(ISBLANK(U83),"",VLOOKUP(U83,LU_FEAST!$A$96:$D$116,LangNum,FALSE))</f>
        <v/>
      </c>
      <c r="W83" s="4"/>
      <c r="X83" s="24" t="str">
        <f>IF(ISBLANK(W83),"",VLOOKUP(W83,LU_FEAST!$A$96:$D$116,LangNum,FALSE))</f>
        <v/>
      </c>
      <c r="Z83" s="16" t="str">
        <f t="shared" si="14"/>
        <v/>
      </c>
      <c r="AA83" s="7" t="str">
        <f t="shared" si="15"/>
        <v/>
      </c>
      <c r="AB83" s="7" t="str">
        <f t="shared" si="16"/>
        <v/>
      </c>
      <c r="AC83" s="7" t="str">
        <f t="shared" si="17"/>
        <v/>
      </c>
      <c r="AD83" s="7" t="str">
        <f t="shared" si="18"/>
        <v/>
      </c>
      <c r="AE83" s="7" t="str">
        <f t="shared" si="19"/>
        <v/>
      </c>
      <c r="AF83" s="7" t="str">
        <f t="shared" si="20"/>
        <v/>
      </c>
      <c r="AG83" s="7" t="str">
        <f t="shared" si="21"/>
        <v/>
      </c>
      <c r="AH83" s="7" t="str">
        <f t="shared" si="22"/>
        <v/>
      </c>
      <c r="AI83" s="7" t="str">
        <f t="shared" si="23"/>
        <v/>
      </c>
      <c r="AJ83">
        <f t="shared" si="24"/>
        <v>0</v>
      </c>
      <c r="AK83">
        <f t="shared" si="25"/>
        <v>0</v>
      </c>
      <c r="AL83" t="b">
        <f t="shared" si="26"/>
        <v>0</v>
      </c>
      <c r="AM83" t="str">
        <f t="shared" si="27"/>
        <v/>
      </c>
    </row>
    <row r="84" spans="1:39" ht="70.05" customHeight="1" x14ac:dyDescent="0.3">
      <c r="A84" s="5"/>
      <c r="B84" s="13" t="str">
        <f>IFERROR(INDEX(Roster!$B:$B, MATCH($A84, Roster!$A:$A, 0)),"")</f>
        <v/>
      </c>
      <c r="C84" s="6"/>
      <c r="D84" s="24" t="str">
        <f>IF(ISBLANK(C84),"",VLOOKUP(C84,LU_FEAST!$A$22:$D$26,LangNum,FALSE))</f>
        <v/>
      </c>
      <c r="E84" s="19"/>
      <c r="F84" s="24" t="str">
        <f>IF(ISBLANK(E84),"",VLOOKUP(E84,LU_FEAST!$A$30:$D$33,LangNum,FALSE))</f>
        <v/>
      </c>
      <c r="G84" s="19"/>
      <c r="H84" s="24" t="str">
        <f>IF(ISBLANK(G84),"",VLOOKUP(G84,LU_FEAST!$A$46:$D$49,LangNum,FALSE))</f>
        <v/>
      </c>
      <c r="I84" s="19"/>
      <c r="J84" s="24" t="str">
        <f>IF(ISBLANK(I84),"",VLOOKUP(I84,LU_FEAST!$A$53:$D$56,LangNum,FALSE))</f>
        <v/>
      </c>
      <c r="K84" s="19"/>
      <c r="L84" s="24" t="str">
        <f>IF(ISBLANK(K84),"",VLOOKUP(K84,LU_FEAST!$A$39:$D$42,LangNum,FALSE))</f>
        <v/>
      </c>
      <c r="M84" s="19"/>
      <c r="N84" s="24" t="str">
        <f>IF(ISBLANK(M84),"",VLOOKUP(M84,LU_FEAST!$A$60:$D$63,LangNum,FALSE))</f>
        <v/>
      </c>
      <c r="O84" s="19"/>
      <c r="P84" s="24" t="str">
        <f>IF(ISBLANK(O84),"",VLOOKUP(O84,LU_FEAST!$A$74:$D$77,LangNum,FALSE))</f>
        <v/>
      </c>
      <c r="Q84" s="19"/>
      <c r="R84" s="24" t="str">
        <f>IF(ISBLANK(Q84),"",VLOOKUP(Q84,LU_FEAST!$A$81:$D$84,LangNum,FALSE))</f>
        <v/>
      </c>
      <c r="S84" s="19"/>
      <c r="T84" s="24" t="str">
        <f>IF(ISBLANK(S84),"",VLOOKUP(S84,LU_FEAST!$A$88:$D$91,LangNum,FALSE))</f>
        <v/>
      </c>
      <c r="U84" s="4"/>
      <c r="V84" s="24" t="str">
        <f>IF(ISBLANK(U84),"",VLOOKUP(U84,LU_FEAST!$A$96:$D$116,LangNum,FALSE))</f>
        <v/>
      </c>
      <c r="W84" s="4"/>
      <c r="X84" s="24" t="str">
        <f>IF(ISBLANK(W84),"",VLOOKUP(W84,LU_FEAST!$A$96:$D$116,LangNum,FALSE))</f>
        <v/>
      </c>
      <c r="Z84" s="16" t="str">
        <f t="shared" si="14"/>
        <v/>
      </c>
      <c r="AA84" s="7" t="str">
        <f t="shared" si="15"/>
        <v/>
      </c>
      <c r="AB84" s="7" t="str">
        <f t="shared" si="16"/>
        <v/>
      </c>
      <c r="AC84" s="7" t="str">
        <f t="shared" si="17"/>
        <v/>
      </c>
      <c r="AD84" s="7" t="str">
        <f t="shared" si="18"/>
        <v/>
      </c>
      <c r="AE84" s="7" t="str">
        <f t="shared" si="19"/>
        <v/>
      </c>
      <c r="AF84" s="7" t="str">
        <f t="shared" si="20"/>
        <v/>
      </c>
      <c r="AG84" s="7" t="str">
        <f t="shared" si="21"/>
        <v/>
      </c>
      <c r="AH84" s="7" t="str">
        <f t="shared" si="22"/>
        <v/>
      </c>
      <c r="AI84" s="7" t="str">
        <f t="shared" si="23"/>
        <v/>
      </c>
      <c r="AJ84">
        <f t="shared" si="24"/>
        <v>0</v>
      </c>
      <c r="AK84">
        <f t="shared" si="25"/>
        <v>0</v>
      </c>
      <c r="AL84" t="b">
        <f t="shared" si="26"/>
        <v>0</v>
      </c>
      <c r="AM84" t="str">
        <f t="shared" si="27"/>
        <v/>
      </c>
    </row>
    <row r="85" spans="1:39" ht="70.05" customHeight="1" x14ac:dyDescent="0.3">
      <c r="A85" s="5"/>
      <c r="B85" s="13" t="str">
        <f>IFERROR(INDEX(Roster!$B:$B, MATCH($A85, Roster!$A:$A, 0)),"")</f>
        <v/>
      </c>
      <c r="C85" s="6"/>
      <c r="D85" s="24" t="str">
        <f>IF(ISBLANK(C85),"",VLOOKUP(C85,LU_FEAST!$A$22:$D$26,LangNum,FALSE))</f>
        <v/>
      </c>
      <c r="E85" s="19"/>
      <c r="F85" s="24" t="str">
        <f>IF(ISBLANK(E85),"",VLOOKUP(E85,LU_FEAST!$A$30:$D$33,LangNum,FALSE))</f>
        <v/>
      </c>
      <c r="G85" s="19"/>
      <c r="H85" s="24" t="str">
        <f>IF(ISBLANK(G85),"",VLOOKUP(G85,LU_FEAST!$A$46:$D$49,LangNum,FALSE))</f>
        <v/>
      </c>
      <c r="I85" s="19"/>
      <c r="J85" s="24" t="str">
        <f>IF(ISBLANK(I85),"",VLOOKUP(I85,LU_FEAST!$A$53:$D$56,LangNum,FALSE))</f>
        <v/>
      </c>
      <c r="K85" s="19"/>
      <c r="L85" s="24" t="str">
        <f>IF(ISBLANK(K85),"",VLOOKUP(K85,LU_FEAST!$A$39:$D$42,LangNum,FALSE))</f>
        <v/>
      </c>
      <c r="M85" s="19"/>
      <c r="N85" s="24" t="str">
        <f>IF(ISBLANK(M85),"",VLOOKUP(M85,LU_FEAST!$A$60:$D$63,LangNum,FALSE))</f>
        <v/>
      </c>
      <c r="O85" s="19"/>
      <c r="P85" s="24" t="str">
        <f>IF(ISBLANK(O85),"",VLOOKUP(O85,LU_FEAST!$A$74:$D$77,LangNum,FALSE))</f>
        <v/>
      </c>
      <c r="Q85" s="19"/>
      <c r="R85" s="24" t="str">
        <f>IF(ISBLANK(Q85),"",VLOOKUP(Q85,LU_FEAST!$A$81:$D$84,LangNum,FALSE))</f>
        <v/>
      </c>
      <c r="S85" s="19"/>
      <c r="T85" s="24" t="str">
        <f>IF(ISBLANK(S85),"",VLOOKUP(S85,LU_FEAST!$A$88:$D$91,LangNum,FALSE))</f>
        <v/>
      </c>
      <c r="U85" s="4"/>
      <c r="V85" s="24" t="str">
        <f>IF(ISBLANK(U85),"",VLOOKUP(U85,LU_FEAST!$A$96:$D$116,LangNum,FALSE))</f>
        <v/>
      </c>
      <c r="W85" s="4"/>
      <c r="X85" s="24" t="str">
        <f>IF(ISBLANK(W85),"",VLOOKUP(W85,LU_FEAST!$A$96:$D$116,LangNum,FALSE))</f>
        <v/>
      </c>
      <c r="Z85" s="16" t="str">
        <f t="shared" si="14"/>
        <v/>
      </c>
      <c r="AA85" s="7" t="str">
        <f t="shared" si="15"/>
        <v/>
      </c>
      <c r="AB85" s="7" t="str">
        <f t="shared" si="16"/>
        <v/>
      </c>
      <c r="AC85" s="7" t="str">
        <f t="shared" si="17"/>
        <v/>
      </c>
      <c r="AD85" s="7" t="str">
        <f t="shared" si="18"/>
        <v/>
      </c>
      <c r="AE85" s="7" t="str">
        <f t="shared" si="19"/>
        <v/>
      </c>
      <c r="AF85" s="7" t="str">
        <f t="shared" si="20"/>
        <v/>
      </c>
      <c r="AG85" s="7" t="str">
        <f t="shared" si="21"/>
        <v/>
      </c>
      <c r="AH85" s="7" t="str">
        <f t="shared" si="22"/>
        <v/>
      </c>
      <c r="AI85" s="7" t="str">
        <f t="shared" si="23"/>
        <v/>
      </c>
      <c r="AJ85">
        <f t="shared" si="24"/>
        <v>0</v>
      </c>
      <c r="AK85">
        <f t="shared" si="25"/>
        <v>0</v>
      </c>
      <c r="AL85" t="b">
        <f t="shared" si="26"/>
        <v>0</v>
      </c>
      <c r="AM85" t="str">
        <f t="shared" si="27"/>
        <v/>
      </c>
    </row>
    <row r="86" spans="1:39" ht="70.05" customHeight="1" x14ac:dyDescent="0.3">
      <c r="A86" s="5"/>
      <c r="B86" s="13" t="str">
        <f>IFERROR(INDEX(Roster!$B:$B, MATCH($A86, Roster!$A:$A, 0)),"")</f>
        <v/>
      </c>
      <c r="C86" s="6"/>
      <c r="D86" s="24" t="str">
        <f>IF(ISBLANK(C86),"",VLOOKUP(C86,LU_FEAST!$A$22:$D$26,LangNum,FALSE))</f>
        <v/>
      </c>
      <c r="E86" s="19"/>
      <c r="F86" s="24" t="str">
        <f>IF(ISBLANK(E86),"",VLOOKUP(E86,LU_FEAST!$A$30:$D$33,LangNum,FALSE))</f>
        <v/>
      </c>
      <c r="G86" s="19"/>
      <c r="H86" s="24" t="str">
        <f>IF(ISBLANK(G86),"",VLOOKUP(G86,LU_FEAST!$A$46:$D$49,LangNum,FALSE))</f>
        <v/>
      </c>
      <c r="I86" s="19"/>
      <c r="J86" s="24" t="str">
        <f>IF(ISBLANK(I86),"",VLOOKUP(I86,LU_FEAST!$A$53:$D$56,LangNum,FALSE))</f>
        <v/>
      </c>
      <c r="K86" s="19"/>
      <c r="L86" s="24" t="str">
        <f>IF(ISBLANK(K86),"",VLOOKUP(K86,LU_FEAST!$A$39:$D$42,LangNum,FALSE))</f>
        <v/>
      </c>
      <c r="M86" s="19"/>
      <c r="N86" s="24" t="str">
        <f>IF(ISBLANK(M86),"",VLOOKUP(M86,LU_FEAST!$A$60:$D$63,LangNum,FALSE))</f>
        <v/>
      </c>
      <c r="O86" s="19"/>
      <c r="P86" s="24" t="str">
        <f>IF(ISBLANK(O86),"",VLOOKUP(O86,LU_FEAST!$A$74:$D$77,LangNum,FALSE))</f>
        <v/>
      </c>
      <c r="Q86" s="19"/>
      <c r="R86" s="24" t="str">
        <f>IF(ISBLANK(Q86),"",VLOOKUP(Q86,LU_FEAST!$A$81:$D$84,LangNum,FALSE))</f>
        <v/>
      </c>
      <c r="S86" s="19"/>
      <c r="T86" s="24" t="str">
        <f>IF(ISBLANK(S86),"",VLOOKUP(S86,LU_FEAST!$A$88:$D$91,LangNum,FALSE))</f>
        <v/>
      </c>
      <c r="U86" s="4"/>
      <c r="V86" s="24" t="str">
        <f>IF(ISBLANK(U86),"",VLOOKUP(U86,LU_FEAST!$A$96:$D$116,LangNum,FALSE))</f>
        <v/>
      </c>
      <c r="W86" s="4"/>
      <c r="X86" s="24" t="str">
        <f>IF(ISBLANK(W86),"",VLOOKUP(W86,LU_FEAST!$A$96:$D$116,LangNum,FALSE))</f>
        <v/>
      </c>
      <c r="Z86" s="16" t="str">
        <f t="shared" si="14"/>
        <v/>
      </c>
      <c r="AA86" s="7" t="str">
        <f t="shared" si="15"/>
        <v/>
      </c>
      <c r="AB86" s="7" t="str">
        <f t="shared" si="16"/>
        <v/>
      </c>
      <c r="AC86" s="7" t="str">
        <f t="shared" si="17"/>
        <v/>
      </c>
      <c r="AD86" s="7" t="str">
        <f t="shared" si="18"/>
        <v/>
      </c>
      <c r="AE86" s="7" t="str">
        <f t="shared" si="19"/>
        <v/>
      </c>
      <c r="AF86" s="7" t="str">
        <f t="shared" si="20"/>
        <v/>
      </c>
      <c r="AG86" s="7" t="str">
        <f t="shared" si="21"/>
        <v/>
      </c>
      <c r="AH86" s="7" t="str">
        <f t="shared" si="22"/>
        <v/>
      </c>
      <c r="AI86" s="7" t="str">
        <f t="shared" si="23"/>
        <v/>
      </c>
      <c r="AJ86">
        <f t="shared" si="24"/>
        <v>0</v>
      </c>
      <c r="AK86">
        <f t="shared" si="25"/>
        <v>0</v>
      </c>
      <c r="AL86" t="b">
        <f t="shared" si="26"/>
        <v>0</v>
      </c>
      <c r="AM86" t="str">
        <f t="shared" si="27"/>
        <v/>
      </c>
    </row>
    <row r="87" spans="1:39" ht="70.05" customHeight="1" x14ac:dyDescent="0.3">
      <c r="A87" s="5"/>
      <c r="B87" s="13" t="str">
        <f>IFERROR(INDEX(Roster!$B:$B, MATCH($A87, Roster!$A:$A, 0)),"")</f>
        <v/>
      </c>
      <c r="C87" s="6"/>
      <c r="D87" s="24" t="str">
        <f>IF(ISBLANK(C87),"",VLOOKUP(C87,LU_FEAST!$A$22:$D$26,LangNum,FALSE))</f>
        <v/>
      </c>
      <c r="E87" s="19"/>
      <c r="F87" s="24" t="str">
        <f>IF(ISBLANK(E87),"",VLOOKUP(E87,LU_FEAST!$A$30:$D$33,LangNum,FALSE))</f>
        <v/>
      </c>
      <c r="G87" s="19"/>
      <c r="H87" s="24" t="str">
        <f>IF(ISBLANK(G87),"",VLOOKUP(G87,LU_FEAST!$A$46:$D$49,LangNum,FALSE))</f>
        <v/>
      </c>
      <c r="I87" s="19"/>
      <c r="J87" s="24" t="str">
        <f>IF(ISBLANK(I87),"",VLOOKUP(I87,LU_FEAST!$A$53:$D$56,LangNum,FALSE))</f>
        <v/>
      </c>
      <c r="K87" s="19"/>
      <c r="L87" s="24" t="str">
        <f>IF(ISBLANK(K87),"",VLOOKUP(K87,LU_FEAST!$A$39:$D$42,LangNum,FALSE))</f>
        <v/>
      </c>
      <c r="M87" s="19"/>
      <c r="N87" s="24" t="str">
        <f>IF(ISBLANK(M87),"",VLOOKUP(M87,LU_FEAST!$A$60:$D$63,LangNum,FALSE))</f>
        <v/>
      </c>
      <c r="O87" s="19"/>
      <c r="P87" s="24" t="str">
        <f>IF(ISBLANK(O87),"",VLOOKUP(O87,LU_FEAST!$A$74:$D$77,LangNum,FALSE))</f>
        <v/>
      </c>
      <c r="Q87" s="19"/>
      <c r="R87" s="24" t="str">
        <f>IF(ISBLANK(Q87),"",VLOOKUP(Q87,LU_FEAST!$A$81:$D$84,LangNum,FALSE))</f>
        <v/>
      </c>
      <c r="S87" s="19"/>
      <c r="T87" s="24" t="str">
        <f>IF(ISBLANK(S87),"",VLOOKUP(S87,LU_FEAST!$A$88:$D$91,LangNum,FALSE))</f>
        <v/>
      </c>
      <c r="U87" s="4"/>
      <c r="V87" s="24" t="str">
        <f>IF(ISBLANK(U87),"",VLOOKUP(U87,LU_FEAST!$A$96:$D$116,LangNum,FALSE))</f>
        <v/>
      </c>
      <c r="W87" s="4"/>
      <c r="X87" s="24" t="str">
        <f>IF(ISBLANK(W87),"",VLOOKUP(W87,LU_FEAST!$A$96:$D$116,LangNum,FALSE))</f>
        <v/>
      </c>
      <c r="Z87" s="16" t="str">
        <f t="shared" si="14"/>
        <v/>
      </c>
      <c r="AA87" s="7" t="str">
        <f t="shared" si="15"/>
        <v/>
      </c>
      <c r="AB87" s="7" t="str">
        <f t="shared" si="16"/>
        <v/>
      </c>
      <c r="AC87" s="7" t="str">
        <f t="shared" si="17"/>
        <v/>
      </c>
      <c r="AD87" s="7" t="str">
        <f t="shared" si="18"/>
        <v/>
      </c>
      <c r="AE87" s="7" t="str">
        <f t="shared" si="19"/>
        <v/>
      </c>
      <c r="AF87" s="7" t="str">
        <f t="shared" si="20"/>
        <v/>
      </c>
      <c r="AG87" s="7" t="str">
        <f t="shared" si="21"/>
        <v/>
      </c>
      <c r="AH87" s="7" t="str">
        <f t="shared" si="22"/>
        <v/>
      </c>
      <c r="AI87" s="7" t="str">
        <f t="shared" si="23"/>
        <v/>
      </c>
      <c r="AJ87">
        <f t="shared" si="24"/>
        <v>0</v>
      </c>
      <c r="AK87">
        <f t="shared" si="25"/>
        <v>0</v>
      </c>
      <c r="AL87" t="b">
        <f t="shared" si="26"/>
        <v>0</v>
      </c>
      <c r="AM87" t="str">
        <f t="shared" si="27"/>
        <v/>
      </c>
    </row>
    <row r="88" spans="1:39" ht="70.05" customHeight="1" x14ac:dyDescent="0.3">
      <c r="A88" s="5"/>
      <c r="B88" s="13" t="str">
        <f>IFERROR(INDEX(Roster!$B:$B, MATCH($A88, Roster!$A:$A, 0)),"")</f>
        <v/>
      </c>
      <c r="C88" s="6"/>
      <c r="D88" s="24" t="str">
        <f>IF(ISBLANK(C88),"",VLOOKUP(C88,LU_FEAST!$A$22:$D$26,LangNum,FALSE))</f>
        <v/>
      </c>
      <c r="E88" s="19"/>
      <c r="F88" s="24" t="str">
        <f>IF(ISBLANK(E88),"",VLOOKUP(E88,LU_FEAST!$A$30:$D$33,LangNum,FALSE))</f>
        <v/>
      </c>
      <c r="G88" s="19"/>
      <c r="H88" s="24" t="str">
        <f>IF(ISBLANK(G88),"",VLOOKUP(G88,LU_FEAST!$A$46:$D$49,LangNum,FALSE))</f>
        <v/>
      </c>
      <c r="I88" s="19"/>
      <c r="J88" s="24" t="str">
        <f>IF(ISBLANK(I88),"",VLOOKUP(I88,LU_FEAST!$A$53:$D$56,LangNum,FALSE))</f>
        <v/>
      </c>
      <c r="K88" s="19"/>
      <c r="L88" s="24" t="str">
        <f>IF(ISBLANK(K88),"",VLOOKUP(K88,LU_FEAST!$A$39:$D$42,LangNum,FALSE))</f>
        <v/>
      </c>
      <c r="M88" s="19"/>
      <c r="N88" s="24" t="str">
        <f>IF(ISBLANK(M88),"",VLOOKUP(M88,LU_FEAST!$A$60:$D$63,LangNum,FALSE))</f>
        <v/>
      </c>
      <c r="O88" s="19"/>
      <c r="P88" s="24" t="str">
        <f>IF(ISBLANK(O88),"",VLOOKUP(O88,LU_FEAST!$A$74:$D$77,LangNum,FALSE))</f>
        <v/>
      </c>
      <c r="Q88" s="19"/>
      <c r="R88" s="24" t="str">
        <f>IF(ISBLANK(Q88),"",VLOOKUP(Q88,LU_FEAST!$A$81:$D$84,LangNum,FALSE))</f>
        <v/>
      </c>
      <c r="S88" s="19"/>
      <c r="T88" s="24" t="str">
        <f>IF(ISBLANK(S88),"",VLOOKUP(S88,LU_FEAST!$A$88:$D$91,LangNum,FALSE))</f>
        <v/>
      </c>
      <c r="U88" s="4"/>
      <c r="V88" s="24" t="str">
        <f>IF(ISBLANK(U88),"",VLOOKUP(U88,LU_FEAST!$A$96:$D$116,LangNum,FALSE))</f>
        <v/>
      </c>
      <c r="W88" s="4"/>
      <c r="X88" s="24" t="str">
        <f>IF(ISBLANK(W88),"",VLOOKUP(W88,LU_FEAST!$A$96:$D$116,LangNum,FALSE))</f>
        <v/>
      </c>
      <c r="Z88" s="16" t="str">
        <f t="shared" si="14"/>
        <v/>
      </c>
      <c r="AA88" s="7" t="str">
        <f t="shared" si="15"/>
        <v/>
      </c>
      <c r="AB88" s="7" t="str">
        <f t="shared" si="16"/>
        <v/>
      </c>
      <c r="AC88" s="7" t="str">
        <f t="shared" si="17"/>
        <v/>
      </c>
      <c r="AD88" s="7" t="str">
        <f t="shared" si="18"/>
        <v/>
      </c>
      <c r="AE88" s="7" t="str">
        <f t="shared" si="19"/>
        <v/>
      </c>
      <c r="AF88" s="7" t="str">
        <f t="shared" si="20"/>
        <v/>
      </c>
      <c r="AG88" s="7" t="str">
        <f t="shared" si="21"/>
        <v/>
      </c>
      <c r="AH88" s="7" t="str">
        <f t="shared" si="22"/>
        <v/>
      </c>
      <c r="AI88" s="7" t="str">
        <f t="shared" si="23"/>
        <v/>
      </c>
      <c r="AJ88">
        <f t="shared" si="24"/>
        <v>0</v>
      </c>
      <c r="AK88">
        <f t="shared" si="25"/>
        <v>0</v>
      </c>
      <c r="AL88" t="b">
        <f t="shared" si="26"/>
        <v>0</v>
      </c>
      <c r="AM88" t="str">
        <f t="shared" si="27"/>
        <v/>
      </c>
    </row>
    <row r="89" spans="1:39" ht="70.05" customHeight="1" x14ac:dyDescent="0.3">
      <c r="A89" s="5"/>
      <c r="B89" s="13" t="str">
        <f>IFERROR(INDEX(Roster!$B:$B, MATCH($A89, Roster!$A:$A, 0)),"")</f>
        <v/>
      </c>
      <c r="C89" s="6"/>
      <c r="D89" s="24" t="str">
        <f>IF(ISBLANK(C89),"",VLOOKUP(C89,LU_FEAST!$A$22:$D$26,LangNum,FALSE))</f>
        <v/>
      </c>
      <c r="E89" s="19"/>
      <c r="F89" s="24" t="str">
        <f>IF(ISBLANK(E89),"",VLOOKUP(E89,LU_FEAST!$A$30:$D$33,LangNum,FALSE))</f>
        <v/>
      </c>
      <c r="G89" s="19"/>
      <c r="H89" s="24" t="str">
        <f>IF(ISBLANK(G89),"",VLOOKUP(G89,LU_FEAST!$A$46:$D$49,LangNum,FALSE))</f>
        <v/>
      </c>
      <c r="I89" s="19"/>
      <c r="J89" s="24" t="str">
        <f>IF(ISBLANK(I89),"",VLOOKUP(I89,LU_FEAST!$A$53:$D$56,LangNum,FALSE))</f>
        <v/>
      </c>
      <c r="K89" s="19"/>
      <c r="L89" s="24" t="str">
        <f>IF(ISBLANK(K89),"",VLOOKUP(K89,LU_FEAST!$A$39:$D$42,LangNum,FALSE))</f>
        <v/>
      </c>
      <c r="M89" s="19"/>
      <c r="N89" s="24" t="str">
        <f>IF(ISBLANK(M89),"",VLOOKUP(M89,LU_FEAST!$A$60:$D$63,LangNum,FALSE))</f>
        <v/>
      </c>
      <c r="O89" s="19"/>
      <c r="P89" s="24" t="str">
        <f>IF(ISBLANK(O89),"",VLOOKUP(O89,LU_FEAST!$A$74:$D$77,LangNum,FALSE))</f>
        <v/>
      </c>
      <c r="Q89" s="19"/>
      <c r="R89" s="24" t="str">
        <f>IF(ISBLANK(Q89),"",VLOOKUP(Q89,LU_FEAST!$A$81:$D$84,LangNum,FALSE))</f>
        <v/>
      </c>
      <c r="S89" s="19"/>
      <c r="T89" s="24" t="str">
        <f>IF(ISBLANK(S89),"",VLOOKUP(S89,LU_FEAST!$A$88:$D$91,LangNum,FALSE))</f>
        <v/>
      </c>
      <c r="U89" s="4"/>
      <c r="V89" s="24" t="str">
        <f>IF(ISBLANK(U89),"",VLOOKUP(U89,LU_FEAST!$A$96:$D$116,LangNum,FALSE))</f>
        <v/>
      </c>
      <c r="W89" s="4"/>
      <c r="X89" s="24" t="str">
        <f>IF(ISBLANK(W89),"",VLOOKUP(W89,LU_FEAST!$A$96:$D$116,LangNum,FALSE))</f>
        <v/>
      </c>
      <c r="Z89" s="16" t="str">
        <f t="shared" si="14"/>
        <v/>
      </c>
      <c r="AA89" s="7" t="str">
        <f t="shared" si="15"/>
        <v/>
      </c>
      <c r="AB89" s="7" t="str">
        <f t="shared" si="16"/>
        <v/>
      </c>
      <c r="AC89" s="7" t="str">
        <f t="shared" si="17"/>
        <v/>
      </c>
      <c r="AD89" s="7" t="str">
        <f t="shared" si="18"/>
        <v/>
      </c>
      <c r="AE89" s="7" t="str">
        <f t="shared" si="19"/>
        <v/>
      </c>
      <c r="AF89" s="7" t="str">
        <f t="shared" si="20"/>
        <v/>
      </c>
      <c r="AG89" s="7" t="str">
        <f t="shared" si="21"/>
        <v/>
      </c>
      <c r="AH89" s="7" t="str">
        <f t="shared" si="22"/>
        <v/>
      </c>
      <c r="AI89" s="7" t="str">
        <f t="shared" si="23"/>
        <v/>
      </c>
      <c r="AJ89">
        <f t="shared" si="24"/>
        <v>0</v>
      </c>
      <c r="AK89">
        <f t="shared" si="25"/>
        <v>0</v>
      </c>
      <c r="AL89" t="b">
        <f t="shared" si="26"/>
        <v>0</v>
      </c>
      <c r="AM89" t="str">
        <f t="shared" si="27"/>
        <v/>
      </c>
    </row>
    <row r="90" spans="1:39" ht="70.05" customHeight="1" x14ac:dyDescent="0.3">
      <c r="A90" s="5"/>
      <c r="B90" s="13" t="str">
        <f>IFERROR(INDEX(Roster!$B:$B, MATCH($A90, Roster!$A:$A, 0)),"")</f>
        <v/>
      </c>
      <c r="C90" s="6"/>
      <c r="D90" s="24" t="str">
        <f>IF(ISBLANK(C90),"",VLOOKUP(C90,LU_FEAST!$A$22:$D$26,LangNum,FALSE))</f>
        <v/>
      </c>
      <c r="E90" s="19"/>
      <c r="F90" s="24" t="str">
        <f>IF(ISBLANK(E90),"",VLOOKUP(E90,LU_FEAST!$A$30:$D$33,LangNum,FALSE))</f>
        <v/>
      </c>
      <c r="G90" s="19"/>
      <c r="H90" s="24" t="str">
        <f>IF(ISBLANK(G90),"",VLOOKUP(G90,LU_FEAST!$A$46:$D$49,LangNum,FALSE))</f>
        <v/>
      </c>
      <c r="I90" s="19"/>
      <c r="J90" s="24" t="str">
        <f>IF(ISBLANK(I90),"",VLOOKUP(I90,LU_FEAST!$A$53:$D$56,LangNum,FALSE))</f>
        <v/>
      </c>
      <c r="K90" s="19"/>
      <c r="L90" s="24" t="str">
        <f>IF(ISBLANK(K90),"",VLOOKUP(K90,LU_FEAST!$A$39:$D$42,LangNum,FALSE))</f>
        <v/>
      </c>
      <c r="M90" s="19"/>
      <c r="N90" s="24" t="str">
        <f>IF(ISBLANK(M90),"",VLOOKUP(M90,LU_FEAST!$A$60:$D$63,LangNum,FALSE))</f>
        <v/>
      </c>
      <c r="O90" s="19"/>
      <c r="P90" s="24" t="str">
        <f>IF(ISBLANK(O90),"",VLOOKUP(O90,LU_FEAST!$A$74:$D$77,LangNum,FALSE))</f>
        <v/>
      </c>
      <c r="Q90" s="19"/>
      <c r="R90" s="24" t="str">
        <f>IF(ISBLANK(Q90),"",VLOOKUP(Q90,LU_FEAST!$A$81:$D$84,LangNum,FALSE))</f>
        <v/>
      </c>
      <c r="S90" s="19"/>
      <c r="T90" s="24" t="str">
        <f>IF(ISBLANK(S90),"",VLOOKUP(S90,LU_FEAST!$A$88:$D$91,LangNum,FALSE))</f>
        <v/>
      </c>
      <c r="U90" s="4"/>
      <c r="V90" s="24" t="str">
        <f>IF(ISBLANK(U90),"",VLOOKUP(U90,LU_FEAST!$A$96:$D$116,LangNum,FALSE))</f>
        <v/>
      </c>
      <c r="W90" s="4"/>
      <c r="X90" s="24" t="str">
        <f>IF(ISBLANK(W90),"",VLOOKUP(W90,LU_FEAST!$A$96:$D$116,LangNum,FALSE))</f>
        <v/>
      </c>
      <c r="Z90" s="16" t="str">
        <f t="shared" si="14"/>
        <v/>
      </c>
      <c r="AA90" s="7" t="str">
        <f t="shared" si="15"/>
        <v/>
      </c>
      <c r="AB90" s="7" t="str">
        <f t="shared" si="16"/>
        <v/>
      </c>
      <c r="AC90" s="7" t="str">
        <f t="shared" si="17"/>
        <v/>
      </c>
      <c r="AD90" s="7" t="str">
        <f t="shared" si="18"/>
        <v/>
      </c>
      <c r="AE90" s="7" t="str">
        <f t="shared" si="19"/>
        <v/>
      </c>
      <c r="AF90" s="7" t="str">
        <f t="shared" si="20"/>
        <v/>
      </c>
      <c r="AG90" s="7" t="str">
        <f t="shared" si="21"/>
        <v/>
      </c>
      <c r="AH90" s="7" t="str">
        <f t="shared" si="22"/>
        <v/>
      </c>
      <c r="AI90" s="7" t="str">
        <f t="shared" si="23"/>
        <v/>
      </c>
      <c r="AJ90">
        <f t="shared" si="24"/>
        <v>0</v>
      </c>
      <c r="AK90">
        <f t="shared" si="25"/>
        <v>0</v>
      </c>
      <c r="AL90" t="b">
        <f t="shared" si="26"/>
        <v>0</v>
      </c>
      <c r="AM90" t="str">
        <f t="shared" si="27"/>
        <v/>
      </c>
    </row>
    <row r="91" spans="1:39" ht="70.05" customHeight="1" x14ac:dyDescent="0.3">
      <c r="A91" s="5"/>
      <c r="B91" s="13" t="str">
        <f>IFERROR(INDEX(Roster!$B:$B, MATCH($A91, Roster!$A:$A, 0)),"")</f>
        <v/>
      </c>
      <c r="C91" s="6"/>
      <c r="D91" s="24" t="str">
        <f>IF(ISBLANK(C91),"",VLOOKUP(C91,LU_FEAST!$A$22:$D$26,LangNum,FALSE))</f>
        <v/>
      </c>
      <c r="E91" s="19"/>
      <c r="F91" s="24" t="str">
        <f>IF(ISBLANK(E91),"",VLOOKUP(E91,LU_FEAST!$A$30:$D$33,LangNum,FALSE))</f>
        <v/>
      </c>
      <c r="G91" s="19"/>
      <c r="H91" s="24" t="str">
        <f>IF(ISBLANK(G91),"",VLOOKUP(G91,LU_FEAST!$A$46:$D$49,LangNum,FALSE))</f>
        <v/>
      </c>
      <c r="I91" s="19"/>
      <c r="J91" s="24" t="str">
        <f>IF(ISBLANK(I91),"",VLOOKUP(I91,LU_FEAST!$A$53:$D$56,LangNum,FALSE))</f>
        <v/>
      </c>
      <c r="K91" s="19"/>
      <c r="L91" s="24" t="str">
        <f>IF(ISBLANK(K91),"",VLOOKUP(K91,LU_FEAST!$A$39:$D$42,LangNum,FALSE))</f>
        <v/>
      </c>
      <c r="M91" s="19"/>
      <c r="N91" s="24" t="str">
        <f>IF(ISBLANK(M91),"",VLOOKUP(M91,LU_FEAST!$A$60:$D$63,LangNum,FALSE))</f>
        <v/>
      </c>
      <c r="O91" s="19"/>
      <c r="P91" s="24" t="str">
        <f>IF(ISBLANK(O91),"",VLOOKUP(O91,LU_FEAST!$A$74:$D$77,LangNum,FALSE))</f>
        <v/>
      </c>
      <c r="Q91" s="19"/>
      <c r="R91" s="24" t="str">
        <f>IF(ISBLANK(Q91),"",VLOOKUP(Q91,LU_FEAST!$A$81:$D$84,LangNum,FALSE))</f>
        <v/>
      </c>
      <c r="S91" s="19"/>
      <c r="T91" s="24" t="str">
        <f>IF(ISBLANK(S91),"",VLOOKUP(S91,LU_FEAST!$A$88:$D$91,LangNum,FALSE))</f>
        <v/>
      </c>
      <c r="U91" s="4"/>
      <c r="V91" s="24" t="str">
        <f>IF(ISBLANK(U91),"",VLOOKUP(U91,LU_FEAST!$A$96:$D$116,LangNum,FALSE))</f>
        <v/>
      </c>
      <c r="W91" s="4"/>
      <c r="X91" s="24" t="str">
        <f>IF(ISBLANK(W91),"",VLOOKUP(W91,LU_FEAST!$A$96:$D$116,LangNum,FALSE))</f>
        <v/>
      </c>
      <c r="Z91" s="16" t="str">
        <f t="shared" si="14"/>
        <v/>
      </c>
      <c r="AA91" s="7" t="str">
        <f t="shared" si="15"/>
        <v/>
      </c>
      <c r="AB91" s="7" t="str">
        <f t="shared" si="16"/>
        <v/>
      </c>
      <c r="AC91" s="7" t="str">
        <f t="shared" si="17"/>
        <v/>
      </c>
      <c r="AD91" s="7" t="str">
        <f t="shared" si="18"/>
        <v/>
      </c>
      <c r="AE91" s="7" t="str">
        <f t="shared" si="19"/>
        <v/>
      </c>
      <c r="AF91" s="7" t="str">
        <f t="shared" si="20"/>
        <v/>
      </c>
      <c r="AG91" s="7" t="str">
        <f t="shared" si="21"/>
        <v/>
      </c>
      <c r="AH91" s="7" t="str">
        <f t="shared" si="22"/>
        <v/>
      </c>
      <c r="AI91" s="7" t="str">
        <f t="shared" si="23"/>
        <v/>
      </c>
      <c r="AJ91">
        <f t="shared" si="24"/>
        <v>0</v>
      </c>
      <c r="AK91">
        <f t="shared" si="25"/>
        <v>0</v>
      </c>
      <c r="AL91" t="b">
        <f t="shared" si="26"/>
        <v>0</v>
      </c>
      <c r="AM91" t="str">
        <f t="shared" si="27"/>
        <v/>
      </c>
    </row>
    <row r="92" spans="1:39" ht="70.05" customHeight="1" x14ac:dyDescent="0.3">
      <c r="A92" s="5"/>
      <c r="B92" s="13" t="str">
        <f>IFERROR(INDEX(Roster!$B:$B, MATCH($A92, Roster!$A:$A, 0)),"")</f>
        <v/>
      </c>
      <c r="C92" s="6"/>
      <c r="D92" s="24" t="str">
        <f>IF(ISBLANK(C92),"",VLOOKUP(C92,LU_FEAST!$A$22:$D$26,LangNum,FALSE))</f>
        <v/>
      </c>
      <c r="E92" s="19"/>
      <c r="F92" s="24" t="str">
        <f>IF(ISBLANK(E92),"",VLOOKUP(E92,LU_FEAST!$A$30:$D$33,LangNum,FALSE))</f>
        <v/>
      </c>
      <c r="G92" s="19"/>
      <c r="H92" s="24" t="str">
        <f>IF(ISBLANK(G92),"",VLOOKUP(G92,LU_FEAST!$A$46:$D$49,LangNum,FALSE))</f>
        <v/>
      </c>
      <c r="I92" s="19"/>
      <c r="J92" s="24" t="str">
        <f>IF(ISBLANK(I92),"",VLOOKUP(I92,LU_FEAST!$A$53:$D$56,LangNum,FALSE))</f>
        <v/>
      </c>
      <c r="K92" s="19"/>
      <c r="L92" s="24" t="str">
        <f>IF(ISBLANK(K92),"",VLOOKUP(K92,LU_FEAST!$A$39:$D$42,LangNum,FALSE))</f>
        <v/>
      </c>
      <c r="M92" s="19"/>
      <c r="N92" s="24" t="str">
        <f>IF(ISBLANK(M92),"",VLOOKUP(M92,LU_FEAST!$A$60:$D$63,LangNum,FALSE))</f>
        <v/>
      </c>
      <c r="O92" s="19"/>
      <c r="P92" s="24" t="str">
        <f>IF(ISBLANK(O92),"",VLOOKUP(O92,LU_FEAST!$A$74:$D$77,LangNum,FALSE))</f>
        <v/>
      </c>
      <c r="Q92" s="19"/>
      <c r="R92" s="24" t="str">
        <f>IF(ISBLANK(Q92),"",VLOOKUP(Q92,LU_FEAST!$A$81:$D$84,LangNum,FALSE))</f>
        <v/>
      </c>
      <c r="S92" s="19"/>
      <c r="T92" s="24" t="str">
        <f>IF(ISBLANK(S92),"",VLOOKUP(S92,LU_FEAST!$A$88:$D$91,LangNum,FALSE))</f>
        <v/>
      </c>
      <c r="U92" s="4"/>
      <c r="V92" s="24" t="str">
        <f>IF(ISBLANK(U92),"",VLOOKUP(U92,LU_FEAST!$A$96:$D$116,LangNum,FALSE))</f>
        <v/>
      </c>
      <c r="W92" s="4"/>
      <c r="X92" s="24" t="str">
        <f>IF(ISBLANK(W92),"",VLOOKUP(W92,LU_FEAST!$A$96:$D$116,LangNum,FALSE))</f>
        <v/>
      </c>
      <c r="Z92" s="16" t="str">
        <f t="shared" si="14"/>
        <v/>
      </c>
      <c r="AA92" s="7" t="str">
        <f t="shared" si="15"/>
        <v/>
      </c>
      <c r="AB92" s="7" t="str">
        <f t="shared" si="16"/>
        <v/>
      </c>
      <c r="AC92" s="7" t="str">
        <f t="shared" si="17"/>
        <v/>
      </c>
      <c r="AD92" s="7" t="str">
        <f t="shared" si="18"/>
        <v/>
      </c>
      <c r="AE92" s="7" t="str">
        <f t="shared" si="19"/>
        <v/>
      </c>
      <c r="AF92" s="7" t="str">
        <f t="shared" si="20"/>
        <v/>
      </c>
      <c r="AG92" s="7" t="str">
        <f t="shared" si="21"/>
        <v/>
      </c>
      <c r="AH92" s="7" t="str">
        <f t="shared" si="22"/>
        <v/>
      </c>
      <c r="AI92" s="7" t="str">
        <f t="shared" si="23"/>
        <v/>
      </c>
      <c r="AJ92">
        <f t="shared" si="24"/>
        <v>0</v>
      </c>
      <c r="AK92">
        <f t="shared" si="25"/>
        <v>0</v>
      </c>
      <c r="AL92" t="b">
        <f t="shared" si="26"/>
        <v>0</v>
      </c>
      <c r="AM92" t="str">
        <f t="shared" si="27"/>
        <v/>
      </c>
    </row>
    <row r="93" spans="1:39" ht="70.05" customHeight="1" x14ac:dyDescent="0.3">
      <c r="A93" s="5"/>
      <c r="B93" s="13" t="str">
        <f>IFERROR(INDEX(Roster!$B:$B, MATCH($A93, Roster!$A:$A, 0)),"")</f>
        <v/>
      </c>
      <c r="C93" s="6"/>
      <c r="D93" s="24" t="str">
        <f>IF(ISBLANK(C93),"",VLOOKUP(C93,LU_FEAST!$A$22:$D$26,LangNum,FALSE))</f>
        <v/>
      </c>
      <c r="E93" s="19"/>
      <c r="F93" s="24" t="str">
        <f>IF(ISBLANK(E93),"",VLOOKUP(E93,LU_FEAST!$A$30:$D$33,LangNum,FALSE))</f>
        <v/>
      </c>
      <c r="G93" s="19"/>
      <c r="H93" s="24" t="str">
        <f>IF(ISBLANK(G93),"",VLOOKUP(G93,LU_FEAST!$A$46:$D$49,LangNum,FALSE))</f>
        <v/>
      </c>
      <c r="I93" s="19"/>
      <c r="J93" s="24" t="str">
        <f>IF(ISBLANK(I93),"",VLOOKUP(I93,LU_FEAST!$A$53:$D$56,LangNum,FALSE))</f>
        <v/>
      </c>
      <c r="K93" s="19"/>
      <c r="L93" s="24" t="str">
        <f>IF(ISBLANK(K93),"",VLOOKUP(K93,LU_FEAST!$A$39:$D$42,LangNum,FALSE))</f>
        <v/>
      </c>
      <c r="M93" s="19"/>
      <c r="N93" s="24" t="str">
        <f>IF(ISBLANK(M93),"",VLOOKUP(M93,LU_FEAST!$A$60:$D$63,LangNum,FALSE))</f>
        <v/>
      </c>
      <c r="O93" s="19"/>
      <c r="P93" s="24" t="str">
        <f>IF(ISBLANK(O93),"",VLOOKUP(O93,LU_FEAST!$A$74:$D$77,LangNum,FALSE))</f>
        <v/>
      </c>
      <c r="Q93" s="19"/>
      <c r="R93" s="24" t="str">
        <f>IF(ISBLANK(Q93),"",VLOOKUP(Q93,LU_FEAST!$A$81:$D$84,LangNum,FALSE))</f>
        <v/>
      </c>
      <c r="S93" s="19"/>
      <c r="T93" s="24" t="str">
        <f>IF(ISBLANK(S93),"",VLOOKUP(S93,LU_FEAST!$A$88:$D$91,LangNum,FALSE))</f>
        <v/>
      </c>
      <c r="U93" s="4"/>
      <c r="V93" s="24" t="str">
        <f>IF(ISBLANK(U93),"",VLOOKUP(U93,LU_FEAST!$A$96:$D$116,LangNum,FALSE))</f>
        <v/>
      </c>
      <c r="W93" s="4"/>
      <c r="X93" s="24" t="str">
        <f>IF(ISBLANK(W93),"",VLOOKUP(W93,LU_FEAST!$A$96:$D$116,LangNum,FALSE))</f>
        <v/>
      </c>
      <c r="Z93" s="16" t="str">
        <f t="shared" si="14"/>
        <v/>
      </c>
      <c r="AA93" s="7" t="str">
        <f t="shared" si="15"/>
        <v/>
      </c>
      <c r="AB93" s="7" t="str">
        <f t="shared" si="16"/>
        <v/>
      </c>
      <c r="AC93" s="7" t="str">
        <f t="shared" si="17"/>
        <v/>
      </c>
      <c r="AD93" s="7" t="str">
        <f t="shared" si="18"/>
        <v/>
      </c>
      <c r="AE93" s="7" t="str">
        <f t="shared" si="19"/>
        <v/>
      </c>
      <c r="AF93" s="7" t="str">
        <f t="shared" si="20"/>
        <v/>
      </c>
      <c r="AG93" s="7" t="str">
        <f t="shared" si="21"/>
        <v/>
      </c>
      <c r="AH93" s="7" t="str">
        <f t="shared" si="22"/>
        <v/>
      </c>
      <c r="AI93" s="7" t="str">
        <f t="shared" si="23"/>
        <v/>
      </c>
      <c r="AJ93">
        <f t="shared" si="24"/>
        <v>0</v>
      </c>
      <c r="AK93">
        <f t="shared" si="25"/>
        <v>0</v>
      </c>
      <c r="AL93" t="b">
        <f t="shared" si="26"/>
        <v>0</v>
      </c>
      <c r="AM93" t="str">
        <f t="shared" si="27"/>
        <v/>
      </c>
    </row>
    <row r="94" spans="1:39" ht="70.05" customHeight="1" x14ac:dyDescent="0.3">
      <c r="A94" s="5"/>
      <c r="B94" s="13" t="str">
        <f>IFERROR(INDEX(Roster!$B:$B, MATCH($A94, Roster!$A:$A, 0)),"")</f>
        <v/>
      </c>
      <c r="C94" s="6"/>
      <c r="D94" s="24" t="str">
        <f>IF(ISBLANK(C94),"",VLOOKUP(C94,LU_FEAST!$A$22:$D$26,LangNum,FALSE))</f>
        <v/>
      </c>
      <c r="E94" s="19"/>
      <c r="F94" s="24" t="str">
        <f>IF(ISBLANK(E94),"",VLOOKUP(E94,LU_FEAST!$A$30:$D$33,LangNum,FALSE))</f>
        <v/>
      </c>
      <c r="G94" s="19"/>
      <c r="H94" s="24" t="str">
        <f>IF(ISBLANK(G94),"",VLOOKUP(G94,LU_FEAST!$A$46:$D$49,LangNum,FALSE))</f>
        <v/>
      </c>
      <c r="I94" s="19"/>
      <c r="J94" s="24" t="str">
        <f>IF(ISBLANK(I94),"",VLOOKUP(I94,LU_FEAST!$A$53:$D$56,LangNum,FALSE))</f>
        <v/>
      </c>
      <c r="K94" s="19"/>
      <c r="L94" s="24" t="str">
        <f>IF(ISBLANK(K94),"",VLOOKUP(K94,LU_FEAST!$A$39:$D$42,LangNum,FALSE))</f>
        <v/>
      </c>
      <c r="M94" s="19"/>
      <c r="N94" s="24" t="str">
        <f>IF(ISBLANK(M94),"",VLOOKUP(M94,LU_FEAST!$A$60:$D$63,LangNum,FALSE))</f>
        <v/>
      </c>
      <c r="O94" s="19"/>
      <c r="P94" s="24" t="str">
        <f>IF(ISBLANK(O94),"",VLOOKUP(O94,LU_FEAST!$A$74:$D$77,LangNum,FALSE))</f>
        <v/>
      </c>
      <c r="Q94" s="19"/>
      <c r="R94" s="24" t="str">
        <f>IF(ISBLANK(Q94),"",VLOOKUP(Q94,LU_FEAST!$A$81:$D$84,LangNum,FALSE))</f>
        <v/>
      </c>
      <c r="S94" s="19"/>
      <c r="T94" s="24" t="str">
        <f>IF(ISBLANK(S94),"",VLOOKUP(S94,LU_FEAST!$A$88:$D$91,LangNum,FALSE))</f>
        <v/>
      </c>
      <c r="U94" s="4"/>
      <c r="V94" s="24" t="str">
        <f>IF(ISBLANK(U94),"",VLOOKUP(U94,LU_FEAST!$A$96:$D$116,LangNum,FALSE))</f>
        <v/>
      </c>
      <c r="W94" s="4"/>
      <c r="X94" s="24" t="str">
        <f>IF(ISBLANK(W94),"",VLOOKUP(W94,LU_FEAST!$A$96:$D$116,LangNum,FALSE))</f>
        <v/>
      </c>
      <c r="Z94" s="16" t="str">
        <f t="shared" si="14"/>
        <v/>
      </c>
      <c r="AA94" s="7" t="str">
        <f t="shared" si="15"/>
        <v/>
      </c>
      <c r="AB94" s="7" t="str">
        <f t="shared" si="16"/>
        <v/>
      </c>
      <c r="AC94" s="7" t="str">
        <f t="shared" si="17"/>
        <v/>
      </c>
      <c r="AD94" s="7" t="str">
        <f t="shared" si="18"/>
        <v/>
      </c>
      <c r="AE94" s="7" t="str">
        <f t="shared" si="19"/>
        <v/>
      </c>
      <c r="AF94" s="7" t="str">
        <f t="shared" si="20"/>
        <v/>
      </c>
      <c r="AG94" s="7" t="str">
        <f t="shared" si="21"/>
        <v/>
      </c>
      <c r="AH94" s="7" t="str">
        <f t="shared" si="22"/>
        <v/>
      </c>
      <c r="AI94" s="7" t="str">
        <f t="shared" si="23"/>
        <v/>
      </c>
      <c r="AJ94">
        <f t="shared" si="24"/>
        <v>0</v>
      </c>
      <c r="AK94">
        <f t="shared" si="25"/>
        <v>0</v>
      </c>
      <c r="AL94" t="b">
        <f t="shared" si="26"/>
        <v>0</v>
      </c>
      <c r="AM94" t="str">
        <f t="shared" si="27"/>
        <v/>
      </c>
    </row>
    <row r="95" spans="1:39" ht="70.05" customHeight="1" x14ac:dyDescent="0.3">
      <c r="A95" s="5"/>
      <c r="B95" s="13" t="str">
        <f>IFERROR(INDEX(Roster!$B:$B, MATCH($A95, Roster!$A:$A, 0)),"")</f>
        <v/>
      </c>
      <c r="C95" s="6"/>
      <c r="D95" s="24" t="str">
        <f>IF(ISBLANK(C95),"",VLOOKUP(C95,LU_FEAST!$A$22:$D$26,LangNum,FALSE))</f>
        <v/>
      </c>
      <c r="E95" s="19"/>
      <c r="F95" s="24" t="str">
        <f>IF(ISBLANK(E95),"",VLOOKUP(E95,LU_FEAST!$A$30:$D$33,LangNum,FALSE))</f>
        <v/>
      </c>
      <c r="G95" s="19"/>
      <c r="H95" s="24" t="str">
        <f>IF(ISBLANK(G95),"",VLOOKUP(G95,LU_FEAST!$A$46:$D$49,LangNum,FALSE))</f>
        <v/>
      </c>
      <c r="I95" s="19"/>
      <c r="J95" s="24" t="str">
        <f>IF(ISBLANK(I95),"",VLOOKUP(I95,LU_FEAST!$A$53:$D$56,LangNum,FALSE))</f>
        <v/>
      </c>
      <c r="K95" s="19"/>
      <c r="L95" s="24" t="str">
        <f>IF(ISBLANK(K95),"",VLOOKUP(K95,LU_FEAST!$A$39:$D$42,LangNum,FALSE))</f>
        <v/>
      </c>
      <c r="M95" s="19"/>
      <c r="N95" s="24" t="str">
        <f>IF(ISBLANK(M95),"",VLOOKUP(M95,LU_FEAST!$A$60:$D$63,LangNum,FALSE))</f>
        <v/>
      </c>
      <c r="O95" s="19"/>
      <c r="P95" s="24" t="str">
        <f>IF(ISBLANK(O95),"",VLOOKUP(O95,LU_FEAST!$A$74:$D$77,LangNum,FALSE))</f>
        <v/>
      </c>
      <c r="Q95" s="19"/>
      <c r="R95" s="24" t="str">
        <f>IF(ISBLANK(Q95),"",VLOOKUP(Q95,LU_FEAST!$A$81:$D$84,LangNum,FALSE))</f>
        <v/>
      </c>
      <c r="S95" s="19"/>
      <c r="T95" s="24" t="str">
        <f>IF(ISBLANK(S95),"",VLOOKUP(S95,LU_FEAST!$A$88:$D$91,LangNum,FALSE))</f>
        <v/>
      </c>
      <c r="U95" s="4"/>
      <c r="V95" s="24" t="str">
        <f>IF(ISBLANK(U95),"",VLOOKUP(U95,LU_FEAST!$A$96:$D$116,LangNum,FALSE))</f>
        <v/>
      </c>
      <c r="W95" s="4"/>
      <c r="X95" s="24" t="str">
        <f>IF(ISBLANK(W95),"",VLOOKUP(W95,LU_FEAST!$A$96:$D$116,LangNum,FALSE))</f>
        <v/>
      </c>
      <c r="Z95" s="16" t="str">
        <f t="shared" si="14"/>
        <v/>
      </c>
      <c r="AA95" s="7" t="str">
        <f t="shared" si="15"/>
        <v/>
      </c>
      <c r="AB95" s="7" t="str">
        <f t="shared" si="16"/>
        <v/>
      </c>
      <c r="AC95" s="7" t="str">
        <f t="shared" si="17"/>
        <v/>
      </c>
      <c r="AD95" s="7" t="str">
        <f t="shared" si="18"/>
        <v/>
      </c>
      <c r="AE95" s="7" t="str">
        <f t="shared" si="19"/>
        <v/>
      </c>
      <c r="AF95" s="7" t="str">
        <f t="shared" si="20"/>
        <v/>
      </c>
      <c r="AG95" s="7" t="str">
        <f t="shared" si="21"/>
        <v/>
      </c>
      <c r="AH95" s="7" t="str">
        <f t="shared" si="22"/>
        <v/>
      </c>
      <c r="AI95" s="7" t="str">
        <f t="shared" si="23"/>
        <v/>
      </c>
      <c r="AJ95">
        <f t="shared" si="24"/>
        <v>0</v>
      </c>
      <c r="AK95">
        <f t="shared" si="25"/>
        <v>0</v>
      </c>
      <c r="AL95" t="b">
        <f t="shared" si="26"/>
        <v>0</v>
      </c>
      <c r="AM95" t="str">
        <f t="shared" si="27"/>
        <v/>
      </c>
    </row>
    <row r="96" spans="1:39" ht="70.05" customHeight="1" x14ac:dyDescent="0.3">
      <c r="A96" s="5"/>
      <c r="B96" s="13" t="str">
        <f>IFERROR(INDEX(Roster!$B:$B, MATCH($A96, Roster!$A:$A, 0)),"")</f>
        <v/>
      </c>
      <c r="C96" s="6"/>
      <c r="D96" s="24" t="str">
        <f>IF(ISBLANK(C96),"",VLOOKUP(C96,LU_FEAST!$A$22:$D$26,LangNum,FALSE))</f>
        <v/>
      </c>
      <c r="E96" s="19"/>
      <c r="F96" s="24" t="str">
        <f>IF(ISBLANK(E96),"",VLOOKUP(E96,LU_FEAST!$A$30:$D$33,LangNum,FALSE))</f>
        <v/>
      </c>
      <c r="G96" s="19"/>
      <c r="H96" s="24" t="str">
        <f>IF(ISBLANK(G96),"",VLOOKUP(G96,LU_FEAST!$A$46:$D$49,LangNum,FALSE))</f>
        <v/>
      </c>
      <c r="I96" s="19"/>
      <c r="J96" s="24" t="str">
        <f>IF(ISBLANK(I96),"",VLOOKUP(I96,LU_FEAST!$A$53:$D$56,LangNum,FALSE))</f>
        <v/>
      </c>
      <c r="K96" s="19"/>
      <c r="L96" s="24" t="str">
        <f>IF(ISBLANK(K96),"",VLOOKUP(K96,LU_FEAST!$A$39:$D$42,LangNum,FALSE))</f>
        <v/>
      </c>
      <c r="M96" s="19"/>
      <c r="N96" s="24" t="str">
        <f>IF(ISBLANK(M96),"",VLOOKUP(M96,LU_FEAST!$A$60:$D$63,LangNum,FALSE))</f>
        <v/>
      </c>
      <c r="O96" s="19"/>
      <c r="P96" s="24" t="str">
        <f>IF(ISBLANK(O96),"",VLOOKUP(O96,LU_FEAST!$A$74:$D$77,LangNum,FALSE))</f>
        <v/>
      </c>
      <c r="Q96" s="19"/>
      <c r="R96" s="24" t="str">
        <f>IF(ISBLANK(Q96),"",VLOOKUP(Q96,LU_FEAST!$A$81:$D$84,LangNum,FALSE))</f>
        <v/>
      </c>
      <c r="S96" s="19"/>
      <c r="T96" s="24" t="str">
        <f>IF(ISBLANK(S96),"",VLOOKUP(S96,LU_FEAST!$A$88:$D$91,LangNum,FALSE))</f>
        <v/>
      </c>
      <c r="U96" s="4"/>
      <c r="V96" s="24" t="str">
        <f>IF(ISBLANK(U96),"",VLOOKUP(U96,LU_FEAST!$A$96:$D$116,LangNum,FALSE))</f>
        <v/>
      </c>
      <c r="W96" s="4"/>
      <c r="X96" s="24" t="str">
        <f>IF(ISBLANK(W96),"",VLOOKUP(W96,LU_FEAST!$A$96:$D$116,LangNum,FALSE))</f>
        <v/>
      </c>
      <c r="Z96" s="16" t="str">
        <f t="shared" si="14"/>
        <v/>
      </c>
      <c r="AA96" s="7" t="str">
        <f t="shared" si="15"/>
        <v/>
      </c>
      <c r="AB96" s="7" t="str">
        <f t="shared" si="16"/>
        <v/>
      </c>
      <c r="AC96" s="7" t="str">
        <f t="shared" si="17"/>
        <v/>
      </c>
      <c r="AD96" s="7" t="str">
        <f t="shared" si="18"/>
        <v/>
      </c>
      <c r="AE96" s="7" t="str">
        <f t="shared" si="19"/>
        <v/>
      </c>
      <c r="AF96" s="7" t="str">
        <f t="shared" si="20"/>
        <v/>
      </c>
      <c r="AG96" s="7" t="str">
        <f t="shared" si="21"/>
        <v/>
      </c>
      <c r="AH96" s="7" t="str">
        <f t="shared" si="22"/>
        <v/>
      </c>
      <c r="AI96" s="7" t="str">
        <f t="shared" si="23"/>
        <v/>
      </c>
      <c r="AJ96">
        <f t="shared" si="24"/>
        <v>0</v>
      </c>
      <c r="AK96">
        <f t="shared" si="25"/>
        <v>0</v>
      </c>
      <c r="AL96" t="b">
        <f t="shared" si="26"/>
        <v>0</v>
      </c>
      <c r="AM96" t="str">
        <f t="shared" si="27"/>
        <v/>
      </c>
    </row>
    <row r="97" spans="1:39" ht="70.05" customHeight="1" x14ac:dyDescent="0.3">
      <c r="A97" s="5"/>
      <c r="B97" s="13" t="str">
        <f>IFERROR(INDEX(Roster!$B:$B, MATCH($A97, Roster!$A:$A, 0)),"")</f>
        <v/>
      </c>
      <c r="C97" s="6"/>
      <c r="D97" s="24" t="str">
        <f>IF(ISBLANK(C97),"",VLOOKUP(C97,LU_FEAST!$A$22:$D$26,LangNum,FALSE))</f>
        <v/>
      </c>
      <c r="E97" s="19"/>
      <c r="F97" s="24" t="str">
        <f>IF(ISBLANK(E97),"",VLOOKUP(E97,LU_FEAST!$A$30:$D$33,LangNum,FALSE))</f>
        <v/>
      </c>
      <c r="G97" s="19"/>
      <c r="H97" s="24" t="str">
        <f>IF(ISBLANK(G97),"",VLOOKUP(G97,LU_FEAST!$A$46:$D$49,LangNum,FALSE))</f>
        <v/>
      </c>
      <c r="I97" s="19"/>
      <c r="J97" s="24" t="str">
        <f>IF(ISBLANK(I97),"",VLOOKUP(I97,LU_FEAST!$A$53:$D$56,LangNum,FALSE))</f>
        <v/>
      </c>
      <c r="K97" s="19"/>
      <c r="L97" s="24" t="str">
        <f>IF(ISBLANK(K97),"",VLOOKUP(K97,LU_FEAST!$A$39:$D$42,LangNum,FALSE))</f>
        <v/>
      </c>
      <c r="M97" s="19"/>
      <c r="N97" s="24" t="str">
        <f>IF(ISBLANK(M97),"",VLOOKUP(M97,LU_FEAST!$A$60:$D$63,LangNum,FALSE))</f>
        <v/>
      </c>
      <c r="O97" s="19"/>
      <c r="P97" s="24" t="str">
        <f>IF(ISBLANK(O97),"",VLOOKUP(O97,LU_FEAST!$A$74:$D$77,LangNum,FALSE))</f>
        <v/>
      </c>
      <c r="Q97" s="19"/>
      <c r="R97" s="24" t="str">
        <f>IF(ISBLANK(Q97),"",VLOOKUP(Q97,LU_FEAST!$A$81:$D$84,LangNum,FALSE))</f>
        <v/>
      </c>
      <c r="S97" s="19"/>
      <c r="T97" s="24" t="str">
        <f>IF(ISBLANK(S97),"",VLOOKUP(S97,LU_FEAST!$A$88:$D$91,LangNum,FALSE))</f>
        <v/>
      </c>
      <c r="U97" s="4"/>
      <c r="V97" s="24" t="str">
        <f>IF(ISBLANK(U97),"",VLOOKUP(U97,LU_FEAST!$A$96:$D$116,LangNum,FALSE))</f>
        <v/>
      </c>
      <c r="W97" s="4"/>
      <c r="X97" s="24" t="str">
        <f>IF(ISBLANK(W97),"",VLOOKUP(W97,LU_FEAST!$A$96:$D$116,LangNum,FALSE))</f>
        <v/>
      </c>
      <c r="Z97" s="16" t="str">
        <f t="shared" si="14"/>
        <v/>
      </c>
      <c r="AA97" s="7" t="str">
        <f t="shared" si="15"/>
        <v/>
      </c>
      <c r="AB97" s="7" t="str">
        <f t="shared" si="16"/>
        <v/>
      </c>
      <c r="AC97" s="7" t="str">
        <f t="shared" si="17"/>
        <v/>
      </c>
      <c r="AD97" s="7" t="str">
        <f t="shared" si="18"/>
        <v/>
      </c>
      <c r="AE97" s="7" t="str">
        <f t="shared" si="19"/>
        <v/>
      </c>
      <c r="AF97" s="7" t="str">
        <f t="shared" si="20"/>
        <v/>
      </c>
      <c r="AG97" s="7" t="str">
        <f t="shared" si="21"/>
        <v/>
      </c>
      <c r="AH97" s="7" t="str">
        <f t="shared" si="22"/>
        <v/>
      </c>
      <c r="AI97" s="7" t="str">
        <f t="shared" si="23"/>
        <v/>
      </c>
      <c r="AJ97">
        <f t="shared" si="24"/>
        <v>0</v>
      </c>
      <c r="AK97">
        <f t="shared" si="25"/>
        <v>0</v>
      </c>
      <c r="AL97" t="b">
        <f t="shared" si="26"/>
        <v>0</v>
      </c>
      <c r="AM97" t="str">
        <f t="shared" si="27"/>
        <v/>
      </c>
    </row>
    <row r="98" spans="1:39" ht="70.05" customHeight="1" x14ac:dyDescent="0.3">
      <c r="A98" s="5"/>
      <c r="B98" s="13" t="str">
        <f>IFERROR(INDEX(Roster!$B:$B, MATCH($A98, Roster!$A:$A, 0)),"")</f>
        <v/>
      </c>
      <c r="C98" s="6"/>
      <c r="D98" s="24" t="str">
        <f>IF(ISBLANK(C98),"",VLOOKUP(C98,LU_FEAST!$A$22:$D$26,LangNum,FALSE))</f>
        <v/>
      </c>
      <c r="E98" s="19"/>
      <c r="F98" s="24" t="str">
        <f>IF(ISBLANK(E98),"",VLOOKUP(E98,LU_FEAST!$A$30:$D$33,LangNum,FALSE))</f>
        <v/>
      </c>
      <c r="G98" s="19"/>
      <c r="H98" s="24" t="str">
        <f>IF(ISBLANK(G98),"",VLOOKUP(G98,LU_FEAST!$A$46:$D$49,LangNum,FALSE))</f>
        <v/>
      </c>
      <c r="I98" s="19"/>
      <c r="J98" s="24" t="str">
        <f>IF(ISBLANK(I98),"",VLOOKUP(I98,LU_FEAST!$A$53:$D$56,LangNum,FALSE))</f>
        <v/>
      </c>
      <c r="K98" s="19"/>
      <c r="L98" s="24" t="str">
        <f>IF(ISBLANK(K98),"",VLOOKUP(K98,LU_FEAST!$A$39:$D$42,LangNum,FALSE))</f>
        <v/>
      </c>
      <c r="M98" s="19"/>
      <c r="N98" s="24" t="str">
        <f>IF(ISBLANK(M98),"",VLOOKUP(M98,LU_FEAST!$A$60:$D$63,LangNum,FALSE))</f>
        <v/>
      </c>
      <c r="O98" s="19"/>
      <c r="P98" s="24" t="str">
        <f>IF(ISBLANK(O98),"",VLOOKUP(O98,LU_FEAST!$A$74:$D$77,LangNum,FALSE))</f>
        <v/>
      </c>
      <c r="Q98" s="19"/>
      <c r="R98" s="24" t="str">
        <f>IF(ISBLANK(Q98),"",VLOOKUP(Q98,LU_FEAST!$A$81:$D$84,LangNum,FALSE))</f>
        <v/>
      </c>
      <c r="S98" s="19"/>
      <c r="T98" s="24" t="str">
        <f>IF(ISBLANK(S98),"",VLOOKUP(S98,LU_FEAST!$A$88:$D$91,LangNum,FALSE))</f>
        <v/>
      </c>
      <c r="U98" s="4"/>
      <c r="V98" s="24" t="str">
        <f>IF(ISBLANK(U98),"",VLOOKUP(U98,LU_FEAST!$A$96:$D$116,LangNum,FALSE))</f>
        <v/>
      </c>
      <c r="W98" s="4"/>
      <c r="X98" s="24" t="str">
        <f>IF(ISBLANK(W98),"",VLOOKUP(W98,LU_FEAST!$A$96:$D$116,LangNum,FALSE))</f>
        <v/>
      </c>
      <c r="Z98" s="16" t="str">
        <f t="shared" si="14"/>
        <v/>
      </c>
      <c r="AA98" s="7" t="str">
        <f t="shared" si="15"/>
        <v/>
      </c>
      <c r="AB98" s="7" t="str">
        <f t="shared" si="16"/>
        <v/>
      </c>
      <c r="AC98" s="7" t="str">
        <f t="shared" si="17"/>
        <v/>
      </c>
      <c r="AD98" s="7" t="str">
        <f t="shared" si="18"/>
        <v/>
      </c>
      <c r="AE98" s="7" t="str">
        <f t="shared" si="19"/>
        <v/>
      </c>
      <c r="AF98" s="7" t="str">
        <f t="shared" si="20"/>
        <v/>
      </c>
      <c r="AG98" s="7" t="str">
        <f t="shared" si="21"/>
        <v/>
      </c>
      <c r="AH98" s="7" t="str">
        <f t="shared" si="22"/>
        <v/>
      </c>
      <c r="AI98" s="7" t="str">
        <f t="shared" si="23"/>
        <v/>
      </c>
      <c r="AJ98">
        <f t="shared" si="24"/>
        <v>0</v>
      </c>
      <c r="AK98">
        <f t="shared" si="25"/>
        <v>0</v>
      </c>
      <c r="AL98" t="b">
        <f t="shared" si="26"/>
        <v>0</v>
      </c>
      <c r="AM98" t="str">
        <f t="shared" si="27"/>
        <v/>
      </c>
    </row>
    <row r="99" spans="1:39" ht="70.05" customHeight="1" x14ac:dyDescent="0.3">
      <c r="A99" s="5"/>
      <c r="B99" s="13" t="str">
        <f>IFERROR(INDEX(Roster!$B:$B, MATCH($A99, Roster!$A:$A, 0)),"")</f>
        <v/>
      </c>
      <c r="C99" s="6"/>
      <c r="D99" s="24" t="str">
        <f>IF(ISBLANK(C99),"",VLOOKUP(C99,LU_FEAST!$A$22:$D$26,LangNum,FALSE))</f>
        <v/>
      </c>
      <c r="E99" s="19"/>
      <c r="F99" s="24" t="str">
        <f>IF(ISBLANK(E99),"",VLOOKUP(E99,LU_FEAST!$A$30:$D$33,LangNum,FALSE))</f>
        <v/>
      </c>
      <c r="G99" s="19"/>
      <c r="H99" s="24" t="str">
        <f>IF(ISBLANK(G99),"",VLOOKUP(G99,LU_FEAST!$A$46:$D$49,LangNum,FALSE))</f>
        <v/>
      </c>
      <c r="I99" s="19"/>
      <c r="J99" s="24" t="str">
        <f>IF(ISBLANK(I99),"",VLOOKUP(I99,LU_FEAST!$A$53:$D$56,LangNum,FALSE))</f>
        <v/>
      </c>
      <c r="K99" s="19"/>
      <c r="L99" s="24" t="str">
        <f>IF(ISBLANK(K99),"",VLOOKUP(K99,LU_FEAST!$A$39:$D$42,LangNum,FALSE))</f>
        <v/>
      </c>
      <c r="M99" s="19"/>
      <c r="N99" s="24" t="str">
        <f>IF(ISBLANK(M99),"",VLOOKUP(M99,LU_FEAST!$A$60:$D$63,LangNum,FALSE))</f>
        <v/>
      </c>
      <c r="O99" s="19"/>
      <c r="P99" s="24" t="str">
        <f>IF(ISBLANK(O99),"",VLOOKUP(O99,LU_FEAST!$A$74:$D$77,LangNum,FALSE))</f>
        <v/>
      </c>
      <c r="Q99" s="19"/>
      <c r="R99" s="24" t="str">
        <f>IF(ISBLANK(Q99),"",VLOOKUP(Q99,LU_FEAST!$A$81:$D$84,LangNum,FALSE))</f>
        <v/>
      </c>
      <c r="S99" s="19"/>
      <c r="T99" s="24" t="str">
        <f>IF(ISBLANK(S99),"",VLOOKUP(S99,LU_FEAST!$A$88:$D$91,LangNum,FALSE))</f>
        <v/>
      </c>
      <c r="U99" s="4"/>
      <c r="V99" s="24" t="str">
        <f>IF(ISBLANK(U99),"",VLOOKUP(U99,LU_FEAST!$A$96:$D$116,LangNum,FALSE))</f>
        <v/>
      </c>
      <c r="W99" s="4"/>
      <c r="X99" s="24" t="str">
        <f>IF(ISBLANK(W99),"",VLOOKUP(W99,LU_FEAST!$A$96:$D$116,LangNum,FALSE))</f>
        <v/>
      </c>
      <c r="Z99" s="16" t="str">
        <f t="shared" si="14"/>
        <v/>
      </c>
      <c r="AA99" s="7" t="str">
        <f t="shared" si="15"/>
        <v/>
      </c>
      <c r="AB99" s="7" t="str">
        <f t="shared" si="16"/>
        <v/>
      </c>
      <c r="AC99" s="7" t="str">
        <f t="shared" si="17"/>
        <v/>
      </c>
      <c r="AD99" s="7" t="str">
        <f t="shared" si="18"/>
        <v/>
      </c>
      <c r="AE99" s="7" t="str">
        <f t="shared" si="19"/>
        <v/>
      </c>
      <c r="AF99" s="7" t="str">
        <f t="shared" si="20"/>
        <v/>
      </c>
      <c r="AG99" s="7" t="str">
        <f t="shared" si="21"/>
        <v/>
      </c>
      <c r="AH99" s="7" t="str">
        <f t="shared" si="22"/>
        <v/>
      </c>
      <c r="AI99" s="7" t="str">
        <f t="shared" si="23"/>
        <v/>
      </c>
      <c r="AJ99">
        <f t="shared" si="24"/>
        <v>0</v>
      </c>
      <c r="AK99">
        <f t="shared" si="25"/>
        <v>0</v>
      </c>
      <c r="AL99" t="b">
        <f t="shared" si="26"/>
        <v>0</v>
      </c>
      <c r="AM99" t="str">
        <f t="shared" si="27"/>
        <v/>
      </c>
    </row>
    <row r="100" spans="1:39" ht="70.05" customHeight="1" x14ac:dyDescent="0.3">
      <c r="A100" s="5"/>
      <c r="B100" s="13" t="str">
        <f>IFERROR(INDEX(Roster!$B:$B, MATCH($A100, Roster!$A:$A, 0)),"")</f>
        <v/>
      </c>
      <c r="C100" s="6"/>
      <c r="D100" s="24" t="str">
        <f>IF(ISBLANK(C100),"",VLOOKUP(C100,LU_FEAST!$A$22:$D$26,LangNum,FALSE))</f>
        <v/>
      </c>
      <c r="E100" s="19"/>
      <c r="F100" s="24" t="str">
        <f>IF(ISBLANK(E100),"",VLOOKUP(E100,LU_FEAST!$A$30:$D$33,LangNum,FALSE))</f>
        <v/>
      </c>
      <c r="G100" s="19"/>
      <c r="H100" s="24" t="str">
        <f>IF(ISBLANK(G100),"",VLOOKUP(G100,LU_FEAST!$A$46:$D$49,LangNum,FALSE))</f>
        <v/>
      </c>
      <c r="I100" s="19"/>
      <c r="J100" s="24" t="str">
        <f>IF(ISBLANK(I100),"",VLOOKUP(I100,LU_FEAST!$A$53:$D$56,LangNum,FALSE))</f>
        <v/>
      </c>
      <c r="K100" s="19"/>
      <c r="L100" s="24" t="str">
        <f>IF(ISBLANK(K100),"",VLOOKUP(K100,LU_FEAST!$A$39:$D$42,LangNum,FALSE))</f>
        <v/>
      </c>
      <c r="M100" s="19"/>
      <c r="N100" s="24" t="str">
        <f>IF(ISBLANK(M100),"",VLOOKUP(M100,LU_FEAST!$A$60:$D$63,LangNum,FALSE))</f>
        <v/>
      </c>
      <c r="O100" s="19"/>
      <c r="P100" s="24" t="str">
        <f>IF(ISBLANK(O100),"",VLOOKUP(O100,LU_FEAST!$A$74:$D$77,LangNum,FALSE))</f>
        <v/>
      </c>
      <c r="Q100" s="19"/>
      <c r="R100" s="24" t="str">
        <f>IF(ISBLANK(Q100),"",VLOOKUP(Q100,LU_FEAST!$A$81:$D$84,LangNum,FALSE))</f>
        <v/>
      </c>
      <c r="S100" s="19"/>
      <c r="T100" s="24" t="str">
        <f>IF(ISBLANK(S100),"",VLOOKUP(S100,LU_FEAST!$A$88:$D$91,LangNum,FALSE))</f>
        <v/>
      </c>
      <c r="U100" s="4"/>
      <c r="V100" s="24" t="str">
        <f>IF(ISBLANK(U100),"",VLOOKUP(U100,LU_FEAST!$A$96:$D$116,LangNum,FALSE))</f>
        <v/>
      </c>
      <c r="W100" s="4"/>
      <c r="X100" s="24" t="str">
        <f>IF(ISBLANK(W100),"",VLOOKUP(W100,LU_FEAST!$A$96:$D$116,LangNum,FALSE))</f>
        <v/>
      </c>
      <c r="Z100" s="16" t="str">
        <f t="shared" si="14"/>
        <v/>
      </c>
      <c r="AA100" s="7" t="str">
        <f t="shared" si="15"/>
        <v/>
      </c>
      <c r="AB100" s="7" t="str">
        <f t="shared" si="16"/>
        <v/>
      </c>
      <c r="AC100" s="7" t="str">
        <f t="shared" si="17"/>
        <v/>
      </c>
      <c r="AD100" s="7" t="str">
        <f t="shared" si="18"/>
        <v/>
      </c>
      <c r="AE100" s="7" t="str">
        <f t="shared" si="19"/>
        <v/>
      </c>
      <c r="AF100" s="7" t="str">
        <f t="shared" si="20"/>
        <v/>
      </c>
      <c r="AG100" s="7" t="str">
        <f t="shared" si="21"/>
        <v/>
      </c>
      <c r="AH100" s="7" t="str">
        <f t="shared" si="22"/>
        <v/>
      </c>
      <c r="AI100" s="7" t="str">
        <f t="shared" si="23"/>
        <v/>
      </c>
      <c r="AJ100">
        <f t="shared" si="24"/>
        <v>0</v>
      </c>
      <c r="AK100">
        <f t="shared" si="25"/>
        <v>0</v>
      </c>
      <c r="AL100" t="b">
        <f t="shared" si="26"/>
        <v>0</v>
      </c>
      <c r="AM100" t="str">
        <f t="shared" si="27"/>
        <v/>
      </c>
    </row>
    <row r="101" spans="1:39" ht="70.05" customHeight="1" x14ac:dyDescent="0.3">
      <c r="A101" s="5"/>
      <c r="B101" s="13" t="str">
        <f>IFERROR(INDEX(Roster!$B:$B, MATCH($A101, Roster!$A:$A, 0)),"")</f>
        <v/>
      </c>
      <c r="C101" s="6"/>
      <c r="D101" s="24" t="str">
        <f>IF(ISBLANK(C101),"",VLOOKUP(C101,LU_FEAST!$A$22:$D$26,LangNum,FALSE))</f>
        <v/>
      </c>
      <c r="E101" s="19"/>
      <c r="F101" s="24" t="str">
        <f>IF(ISBLANK(E101),"",VLOOKUP(E101,LU_FEAST!$A$30:$D$33,LangNum,FALSE))</f>
        <v/>
      </c>
      <c r="G101" s="19"/>
      <c r="H101" s="24" t="str">
        <f>IF(ISBLANK(G101),"",VLOOKUP(G101,LU_FEAST!$A$46:$D$49,LangNum,FALSE))</f>
        <v/>
      </c>
      <c r="I101" s="19"/>
      <c r="J101" s="24" t="str">
        <f>IF(ISBLANK(I101),"",VLOOKUP(I101,LU_FEAST!$A$53:$D$56,LangNum,FALSE))</f>
        <v/>
      </c>
      <c r="K101" s="19"/>
      <c r="L101" s="24" t="str">
        <f>IF(ISBLANK(K101),"",VLOOKUP(K101,LU_FEAST!$A$39:$D$42,LangNum,FALSE))</f>
        <v/>
      </c>
      <c r="M101" s="19"/>
      <c r="N101" s="24" t="str">
        <f>IF(ISBLANK(M101),"",VLOOKUP(M101,LU_FEAST!$A$60:$D$63,LangNum,FALSE))</f>
        <v/>
      </c>
      <c r="O101" s="19"/>
      <c r="P101" s="24" t="str">
        <f>IF(ISBLANK(O101),"",VLOOKUP(O101,LU_FEAST!$A$74:$D$77,LangNum,FALSE))</f>
        <v/>
      </c>
      <c r="Q101" s="19"/>
      <c r="R101" s="24" t="str">
        <f>IF(ISBLANK(Q101),"",VLOOKUP(Q101,LU_FEAST!$A$81:$D$84,LangNum,FALSE))</f>
        <v/>
      </c>
      <c r="S101" s="19"/>
      <c r="T101" s="24" t="str">
        <f>IF(ISBLANK(S101),"",VLOOKUP(S101,LU_FEAST!$A$88:$D$91,LangNum,FALSE))</f>
        <v/>
      </c>
      <c r="U101" s="4"/>
      <c r="V101" s="24" t="str">
        <f>IF(ISBLANK(U101),"",VLOOKUP(U101,LU_FEAST!$A$96:$D$116,LangNum,FALSE))</f>
        <v/>
      </c>
      <c r="W101" s="4"/>
      <c r="X101" s="24" t="str">
        <f>IF(ISBLANK(W101),"",VLOOKUP(W101,LU_FEAST!$A$96:$D$116,LangNum,FALSE))</f>
        <v/>
      </c>
      <c r="Z101" s="16" t="str">
        <f t="shared" si="14"/>
        <v/>
      </c>
      <c r="AA101" s="7" t="str">
        <f t="shared" si="15"/>
        <v/>
      </c>
      <c r="AB101" s="7" t="str">
        <f t="shared" si="16"/>
        <v/>
      </c>
      <c r="AC101" s="7" t="str">
        <f t="shared" si="17"/>
        <v/>
      </c>
      <c r="AD101" s="7" t="str">
        <f t="shared" si="18"/>
        <v/>
      </c>
      <c r="AE101" s="7" t="str">
        <f t="shared" si="19"/>
        <v/>
      </c>
      <c r="AF101" s="7" t="str">
        <f t="shared" si="20"/>
        <v/>
      </c>
      <c r="AG101" s="7" t="str">
        <f t="shared" si="21"/>
        <v/>
      </c>
      <c r="AH101" s="7" t="str">
        <f t="shared" si="22"/>
        <v/>
      </c>
      <c r="AI101" s="7" t="str">
        <f t="shared" si="23"/>
        <v/>
      </c>
      <c r="AJ101">
        <f t="shared" si="24"/>
        <v>0</v>
      </c>
      <c r="AK101">
        <f t="shared" si="25"/>
        <v>0</v>
      </c>
      <c r="AL101" t="b">
        <f t="shared" si="26"/>
        <v>0</v>
      </c>
      <c r="AM101" t="str">
        <f t="shared" si="27"/>
        <v/>
      </c>
    </row>
  </sheetData>
  <dataValidations count="1">
    <dataValidation type="list" allowBlank="1" showInputMessage="1" showErrorMessage="1" sqref="A12:A101" xr:uid="{6EAC1EDC-5325-461D-9E52-4929B6F9FC6A}">
      <formula1>PersonIDs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4BFA64A7-2E67-4242-8834-4FEE758CAAE9}">
          <x14:formula1>
            <xm:f>LU_FEAST!$A$22:$A$26</xm:f>
          </x14:formula1>
          <xm:sqref>C12:C101</xm:sqref>
        </x14:dataValidation>
        <x14:dataValidation type="list" allowBlank="1" showInputMessage="1" showErrorMessage="1" xr:uid="{BA978E14-6A1F-4065-BA27-D38C0A6895CE}">
          <x14:formula1>
            <xm:f>LU_FEAST!$A$46:$A$49</xm:f>
          </x14:formula1>
          <xm:sqref>G12:G101</xm:sqref>
        </x14:dataValidation>
        <x14:dataValidation type="list" allowBlank="1" showInputMessage="1" showErrorMessage="1" xr:uid="{D25C916B-9D4E-4E87-8271-DED74C54798A}">
          <x14:formula1>
            <xm:f>LU_FEAST!$A$53:$A$56</xm:f>
          </x14:formula1>
          <xm:sqref>I12:I101</xm:sqref>
        </x14:dataValidation>
        <x14:dataValidation type="list" allowBlank="1" showInputMessage="1" showErrorMessage="1" xr:uid="{A06FCB48-8F0A-4981-A903-CD5564DC4481}">
          <x14:formula1>
            <xm:f>LU_FEAST!$A$39:$A$42</xm:f>
          </x14:formula1>
          <xm:sqref>K12:K101</xm:sqref>
        </x14:dataValidation>
        <x14:dataValidation type="list" allowBlank="1" showInputMessage="1" showErrorMessage="1" xr:uid="{ACA430B1-7FD1-4EF0-B014-2FC59D146959}">
          <x14:formula1>
            <xm:f>LU_FEAST!$A$60:$A$63</xm:f>
          </x14:formula1>
          <xm:sqref>M12:M101</xm:sqref>
        </x14:dataValidation>
        <x14:dataValidation type="list" allowBlank="1" showInputMessage="1" showErrorMessage="1" xr:uid="{12580A0D-01C6-4056-8600-13760E573CE8}">
          <x14:formula1>
            <xm:f>LU_FEAST!$A$74:$A$77</xm:f>
          </x14:formula1>
          <xm:sqref>O12:O101</xm:sqref>
        </x14:dataValidation>
        <x14:dataValidation type="list" allowBlank="1" showInputMessage="1" showErrorMessage="1" xr:uid="{0B7515FC-CEFE-4CF6-B4A3-44766E1EBC74}">
          <x14:formula1>
            <xm:f>LU_FEAST!$A$81:$A$84</xm:f>
          </x14:formula1>
          <xm:sqref>Q12:Q101</xm:sqref>
        </x14:dataValidation>
        <x14:dataValidation type="list" allowBlank="1" showInputMessage="1" showErrorMessage="1" xr:uid="{BA598E21-0C35-48DF-B547-6188A1CC61B5}">
          <x14:formula1>
            <xm:f>LU_FEAST!$A$88:$A$91</xm:f>
          </x14:formula1>
          <xm:sqref>S12:S101</xm:sqref>
        </x14:dataValidation>
        <x14:dataValidation type="list" allowBlank="1" showInputMessage="1" showErrorMessage="1" xr:uid="{D80E0431-E324-4232-80BF-0BA091B036DC}">
          <x14:formula1>
            <xm:f>LU_FEAST!$A$96:$A$116</xm:f>
          </x14:formula1>
          <xm:sqref>U12:U101 W12:W101</xm:sqref>
        </x14:dataValidation>
        <x14:dataValidation type="list" allowBlank="1" showInputMessage="1" showErrorMessage="1" xr:uid="{B3774F28-1DD9-40E5-8694-98F44AC06BE9}">
          <x14:formula1>
            <xm:f>LU_FEAST!A$30:A$33</xm:f>
          </x14:formula1>
          <xm:sqref>E12:E101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B814-868E-4801-84DF-4F4631BE3BB3}">
  <dimension ref="A10:I35"/>
  <sheetViews>
    <sheetView workbookViewId="0">
      <selection activeCell="I54" sqref="I54"/>
    </sheetView>
    <sheetView workbookViewId="1">
      <selection activeCell="B51" sqref="B51:B52"/>
    </sheetView>
  </sheetViews>
  <sheetFormatPr defaultRowHeight="14.4" x14ac:dyDescent="0.3"/>
  <cols>
    <col min="1" max="1" width="4.44140625" customWidth="1"/>
    <col min="2" max="2" width="53.44140625" style="15" customWidth="1"/>
    <col min="3" max="3" width="10.21875" customWidth="1"/>
    <col min="4" max="4" width="40" customWidth="1"/>
    <col min="5" max="5" width="6.77734375" customWidth="1"/>
    <col min="6" max="6" width="7" customWidth="1"/>
  </cols>
  <sheetData>
    <row r="10" spans="1:9" x14ac:dyDescent="0.3">
      <c r="A10" t="s">
        <v>1113</v>
      </c>
      <c r="B10" s="23" t="str">
        <f>VLOOKUP("Question",LU_NeedsLon!$A$33:$C$35,LangNum,FALSE)</f>
        <v>Question</v>
      </c>
      <c r="C10" s="23" t="str">
        <f>VLOOKUP("Answer",LU_NeedsLon!$A$33:$C$35,LangNum,FALSE)</f>
        <v>Answer</v>
      </c>
      <c r="E10" t="s">
        <v>348</v>
      </c>
      <c r="F10" t="s">
        <v>347</v>
      </c>
      <c r="G10" t="s">
        <v>346</v>
      </c>
      <c r="H10" t="s">
        <v>607</v>
      </c>
      <c r="I10" t="str">
        <f>A10&amp;";"&amp;E10&amp;";"&amp;G10&amp;";"&amp;H10&amp;";"</f>
        <v>NeedLon;Source;Values;Sign;</v>
      </c>
    </row>
    <row r="11" spans="1:9" ht="28.8" x14ac:dyDescent="0.3">
      <c r="A11" s="20" t="s">
        <v>858</v>
      </c>
      <c r="B11" s="5" t="str">
        <f>VLOOKUP(A11,LU_NeedsLon!$A$5:$D$29,LangNum,FALSE)</f>
        <v>In my daily life, I interact with people I generally like</v>
      </c>
      <c r="C11" s="4">
        <v>0</v>
      </c>
      <c r="D11" s="5" t="str">
        <f>VLOOKUP(C11,LU_NeedsLon!$A$46:$D$50,LangNum,FALSE)</f>
        <v>Neither agree nor disagree</v>
      </c>
      <c r="E11" s="20" t="s">
        <v>1114</v>
      </c>
      <c r="F11" s="20" t="s">
        <v>324</v>
      </c>
      <c r="G11" s="7">
        <f>C11</f>
        <v>0</v>
      </c>
      <c r="H11">
        <v>1</v>
      </c>
      <c r="I11" t="str">
        <f>A11&amp;";"&amp;E11&amp;";"&amp;G11&amp;";"&amp;H11&amp;";"</f>
        <v>NL01;IGE1;0;1;</v>
      </c>
    </row>
    <row r="12" spans="1:9" ht="28.8" x14ac:dyDescent="0.3">
      <c r="A12" s="20" t="s">
        <v>859</v>
      </c>
      <c r="B12" s="5" t="str">
        <f>VLOOKUP(A12,LU_NeedsLon!$A$5:$D$29,LangNum,FALSE)</f>
        <v>I generally have enough available time to nurture my social contacts</v>
      </c>
      <c r="C12" s="4">
        <v>0</v>
      </c>
      <c r="D12" s="5" t="str">
        <f>VLOOKUP(C12,LU_NeedsLon!$A$46:$D$50,LangNum,FALSE)</f>
        <v>Neither agree nor disagree</v>
      </c>
      <c r="E12" s="20" t="s">
        <v>1115</v>
      </c>
      <c r="F12" s="20" t="s">
        <v>325</v>
      </c>
      <c r="G12" s="7">
        <f t="shared" ref="G12:G35" si="0">C12</f>
        <v>0</v>
      </c>
      <c r="H12">
        <v>1</v>
      </c>
      <c r="I12" t="str">
        <f t="shared" ref="I12:I35" si="1">A12&amp;";"&amp;E12&amp;";"&amp;G12&amp;";"&amp;H12&amp;";"</f>
        <v>NL02;IGE2;0;1;</v>
      </c>
    </row>
    <row r="13" spans="1:9" x14ac:dyDescent="0.3">
      <c r="A13" s="20" t="s">
        <v>860</v>
      </c>
      <c r="B13" s="5" t="str">
        <f>VLOOKUP(A13,LU_NeedsLon!$A$5:$D$29,LangNum,FALSE)</f>
        <v>I miss the feeling and joy of socializing</v>
      </c>
      <c r="C13" s="4">
        <v>0</v>
      </c>
      <c r="D13" s="5" t="str">
        <f>VLOOKUP(C13,LU_NeedsLon!$A$46:$D$50,LangNum,FALSE)</f>
        <v>Neither agree nor disagree</v>
      </c>
      <c r="E13" s="20" t="s">
        <v>1116</v>
      </c>
      <c r="F13" s="20" t="s">
        <v>326</v>
      </c>
      <c r="G13" s="7">
        <f t="shared" si="0"/>
        <v>0</v>
      </c>
      <c r="H13">
        <v>-1</v>
      </c>
      <c r="I13" t="str">
        <f t="shared" si="1"/>
        <v>NL03;IGE3;0;-1;</v>
      </c>
    </row>
    <row r="14" spans="1:9" ht="28.8" x14ac:dyDescent="0.3">
      <c r="A14" s="20" t="s">
        <v>861</v>
      </c>
      <c r="B14" s="5" t="str">
        <f>VLOOKUP(A14,LU_NeedsLon!$A$5:$D$29,LangNum,FALSE)</f>
        <v>There are people I care for and help</v>
      </c>
      <c r="C14" s="4">
        <v>0</v>
      </c>
      <c r="D14" s="5" t="str">
        <f>VLOOKUP(C14,LU_NeedsLon!$A$46:$D$50,LangNum,FALSE)</f>
        <v>Neither agree nor disagree</v>
      </c>
      <c r="E14" s="20" t="s">
        <v>1117</v>
      </c>
      <c r="F14" s="20" t="s">
        <v>324</v>
      </c>
      <c r="G14" s="7">
        <f t="shared" si="0"/>
        <v>0</v>
      </c>
      <c r="H14">
        <v>1</v>
      </c>
      <c r="I14" t="str">
        <f t="shared" si="1"/>
        <v>NL04;IGE4;0;1;</v>
      </c>
    </row>
    <row r="15" spans="1:9" x14ac:dyDescent="0.3">
      <c r="A15" s="20" t="s">
        <v>862</v>
      </c>
      <c r="B15" s="5" t="str">
        <f>VLOOKUP(A15,LU_NeedsLon!$A$5:$D$29,LangNum,FALSE)</f>
        <v>There are people who understand me and my feelings well</v>
      </c>
      <c r="C15" s="4">
        <v>0</v>
      </c>
      <c r="D15" s="5" t="str">
        <f>VLOOKUP(C15,LU_NeedsLon!$A$46:$D$50,LangNum,FALSE)</f>
        <v>Neither agree nor disagree</v>
      </c>
      <c r="E15" s="20" t="s">
        <v>1118</v>
      </c>
      <c r="F15" s="20" t="s">
        <v>327</v>
      </c>
      <c r="G15" s="7">
        <f t="shared" si="0"/>
        <v>0</v>
      </c>
      <c r="H15">
        <v>1</v>
      </c>
      <c r="I15" t="str">
        <f t="shared" si="1"/>
        <v>NL05;IGE5;0;1;</v>
      </c>
    </row>
    <row r="16" spans="1:9" x14ac:dyDescent="0.3">
      <c r="A16" s="20" t="s">
        <v>863</v>
      </c>
      <c r="B16" s="5" t="str">
        <f>VLOOKUP(A16,LU_NeedsLon!$A$5:$D$29,LangNum,FALSE)</f>
        <v>My interests and ideas are not shared by others</v>
      </c>
      <c r="C16" s="4">
        <v>0</v>
      </c>
      <c r="D16" s="5" t="str">
        <f>VLOOKUP(C16,LU_NeedsLon!$A$46:$D$50,LangNum,FALSE)</f>
        <v>Neither agree nor disagree</v>
      </c>
      <c r="E16" s="20" t="s">
        <v>1119</v>
      </c>
      <c r="F16" s="20" t="s">
        <v>328</v>
      </c>
      <c r="G16" s="7">
        <f t="shared" si="0"/>
        <v>0</v>
      </c>
      <c r="H16">
        <v>-1</v>
      </c>
      <c r="I16" t="str">
        <f t="shared" si="1"/>
        <v>NL06;IGE6;0;-1;</v>
      </c>
    </row>
    <row r="17" spans="1:9" ht="28.8" x14ac:dyDescent="0.3">
      <c r="A17" s="20" t="s">
        <v>864</v>
      </c>
      <c r="B17" s="5" t="str">
        <f>VLOOKUP(A17,LU_NeedsLon!$A$5:$D$29,LangNum,FALSE)</f>
        <v>I hardly have anyone to support me with minor questions or daily activities</v>
      </c>
      <c r="C17" s="4">
        <v>0</v>
      </c>
      <c r="D17" s="5" t="str">
        <f>VLOOKUP(C17,LU_NeedsLon!$A$46:$D$50,LangNum,FALSE)</f>
        <v>Neither agree nor disagree</v>
      </c>
      <c r="E17" s="20" t="s">
        <v>1120</v>
      </c>
      <c r="F17" s="20" t="s">
        <v>329</v>
      </c>
      <c r="G17" s="7">
        <f t="shared" si="0"/>
        <v>0</v>
      </c>
      <c r="H17">
        <v>-1</v>
      </c>
      <c r="I17" t="str">
        <f t="shared" si="1"/>
        <v>NL07;IGE7;0;-1;</v>
      </c>
    </row>
    <row r="18" spans="1:9" ht="28.8" x14ac:dyDescent="0.3">
      <c r="A18" s="20" t="s">
        <v>865</v>
      </c>
      <c r="B18" s="5" t="str">
        <f>VLOOKUP(A18,LU_NeedsLon!$A$5:$D$29,LangNum,FALSE)</f>
        <v>I generally have enough energy to meet my family and friends</v>
      </c>
      <c r="C18" s="4">
        <v>0</v>
      </c>
      <c r="D18" s="5" t="str">
        <f>VLOOKUP(C18,LU_NeedsLon!$A$46:$D$50,LangNum,FALSE)</f>
        <v>Neither agree nor disagree</v>
      </c>
      <c r="E18" s="20" t="s">
        <v>1121</v>
      </c>
      <c r="F18" s="20" t="s">
        <v>324</v>
      </c>
      <c r="G18" s="7">
        <f t="shared" si="0"/>
        <v>0</v>
      </c>
      <c r="H18">
        <v>1</v>
      </c>
      <c r="I18" t="str">
        <f t="shared" si="1"/>
        <v>NL08;IGE8;0;1;</v>
      </c>
    </row>
    <row r="19" spans="1:9" ht="43.2" x14ac:dyDescent="0.3">
      <c r="A19" s="20" t="s">
        <v>866</v>
      </c>
      <c r="B19" s="5" t="str">
        <f>VLOOKUP(A19,LU_NeedsLon!$A$5:$D$29,LangNum,FALSE)</f>
        <v>There are people around me with whom I can create things, who challenge me in my passions</v>
      </c>
      <c r="C19" s="4">
        <v>0</v>
      </c>
      <c r="D19" s="5" t="str">
        <f>VLOOKUP(C19,LU_NeedsLon!$A$46:$D$50,LangNum,FALSE)</f>
        <v>Neither agree nor disagree</v>
      </c>
      <c r="E19" s="20" t="s">
        <v>1122</v>
      </c>
      <c r="F19" s="20" t="s">
        <v>330</v>
      </c>
      <c r="G19" s="7">
        <f t="shared" si="0"/>
        <v>0</v>
      </c>
      <c r="H19">
        <v>1</v>
      </c>
      <c r="I19" t="str">
        <f t="shared" si="1"/>
        <v>NL09;IGE9;0;1;</v>
      </c>
    </row>
    <row r="20" spans="1:9" ht="28.8" x14ac:dyDescent="0.3">
      <c r="A20" s="20" t="s">
        <v>867</v>
      </c>
      <c r="B20" s="5" t="str">
        <f>VLOOKUP(A20,LU_NeedsLon!$A$5:$D$29,LangNum,FALSE)</f>
        <v>I participate in local social life, in clubs, the community, or the neighborhood</v>
      </c>
      <c r="C20" s="4">
        <v>0</v>
      </c>
      <c r="D20" s="5" t="str">
        <f>VLOOKUP(C20,LU_NeedsLon!$A$46:$D$50,LangNum,FALSE)</f>
        <v>Neither agree nor disagree</v>
      </c>
      <c r="E20" s="20" t="s">
        <v>1123</v>
      </c>
      <c r="F20" s="20" t="s">
        <v>325</v>
      </c>
      <c r="G20" s="7">
        <f t="shared" si="0"/>
        <v>0</v>
      </c>
      <c r="H20">
        <v>1</v>
      </c>
      <c r="I20" t="str">
        <f t="shared" si="1"/>
        <v>NL10;IGE10;0;1;</v>
      </c>
    </row>
    <row r="21" spans="1:9" ht="28.8" x14ac:dyDescent="0.3">
      <c r="A21" s="20" t="s">
        <v>868</v>
      </c>
      <c r="B21" s="5" t="str">
        <f>VLOOKUP(A21,LU_NeedsLon!$A$5:$D$29,LangNum,FALSE)</f>
        <v>I am in a romantic relationship where I feel comfortable and seen</v>
      </c>
      <c r="C21" s="4">
        <v>1</v>
      </c>
      <c r="D21" s="5" t="str">
        <f>VLOOKUP(C21,LU_NeedsLon!$A$46:$D$50,LangNum,FALSE)</f>
        <v>Agree</v>
      </c>
      <c r="E21" s="20" t="s">
        <v>1124</v>
      </c>
      <c r="F21" s="20" t="s">
        <v>324</v>
      </c>
      <c r="G21" s="7">
        <f t="shared" si="0"/>
        <v>1</v>
      </c>
      <c r="H21">
        <v>1</v>
      </c>
      <c r="I21" t="str">
        <f t="shared" si="1"/>
        <v>NL11;IGE11;1;1;</v>
      </c>
    </row>
    <row r="22" spans="1:9" ht="28.8" x14ac:dyDescent="0.3">
      <c r="A22" s="20" t="s">
        <v>869</v>
      </c>
      <c r="B22" s="5" t="str">
        <f>VLOOKUP(A22,LU_NeedsLon!$A$5:$D$29,LangNum,FALSE)</f>
        <v>I sometimes feel surrounded by strangers with whom I cannot connect</v>
      </c>
      <c r="C22" s="4">
        <v>0</v>
      </c>
      <c r="D22" s="5" t="str">
        <f>VLOOKUP(C22,LU_NeedsLon!$A$46:$D$50,LangNum,FALSE)</f>
        <v>Neither agree nor disagree</v>
      </c>
      <c r="E22" s="20" t="s">
        <v>1125</v>
      </c>
      <c r="F22" s="20"/>
      <c r="G22" s="7">
        <f t="shared" si="0"/>
        <v>0</v>
      </c>
      <c r="H22">
        <v>-1</v>
      </c>
      <c r="I22" t="str">
        <f t="shared" si="1"/>
        <v>NL12;IGE12;0;-1;</v>
      </c>
    </row>
    <row r="23" spans="1:9" ht="28.8" x14ac:dyDescent="0.3">
      <c r="A23" s="20" t="s">
        <v>870</v>
      </c>
      <c r="B23" s="5" t="str">
        <f>VLOOKUP(A23,LU_NeedsLon!$A$5:$D$29,LangNum,FALSE)</f>
        <v>There are people who challenge and support me in my personal development</v>
      </c>
      <c r="C23" s="4">
        <v>0</v>
      </c>
      <c r="D23" s="5" t="str">
        <f>VLOOKUP(C23,LU_NeedsLon!$A$46:$D$50,LangNum,FALSE)</f>
        <v>Neither agree nor disagree</v>
      </c>
      <c r="E23" s="20" t="s">
        <v>1126</v>
      </c>
      <c r="F23" s="20" t="s">
        <v>331</v>
      </c>
      <c r="G23" s="7">
        <f t="shared" si="0"/>
        <v>0</v>
      </c>
      <c r="H23">
        <v>1</v>
      </c>
      <c r="I23" t="str">
        <f t="shared" si="1"/>
        <v>NL13;IGE13;0;1;</v>
      </c>
    </row>
    <row r="24" spans="1:9" x14ac:dyDescent="0.3">
      <c r="A24" s="20" t="s">
        <v>871</v>
      </c>
      <c r="B24" s="5" t="str">
        <f>VLOOKUP(A24,LU_NeedsLon!$A$5:$D$29,LangNum,FALSE)</f>
        <v>I feel isolated or ignored by my surroundings</v>
      </c>
      <c r="C24" s="4">
        <v>0</v>
      </c>
      <c r="D24" s="5" t="str">
        <f>VLOOKUP(C24,LU_NeedsLon!$A$46:$D$50,LangNum,FALSE)</f>
        <v>Neither agree nor disagree</v>
      </c>
      <c r="E24" s="20" t="s">
        <v>1127</v>
      </c>
      <c r="F24" s="20"/>
      <c r="G24" s="7">
        <f t="shared" si="0"/>
        <v>0</v>
      </c>
      <c r="H24">
        <v>-1</v>
      </c>
      <c r="I24" t="str">
        <f t="shared" si="1"/>
        <v>NL14;IGE14;0;-1;</v>
      </c>
    </row>
    <row r="25" spans="1:9" ht="28.8" x14ac:dyDescent="0.3">
      <c r="A25" s="20" t="s">
        <v>872</v>
      </c>
      <c r="B25" s="5" t="str">
        <f>VLOOKUP(A25,LU_NeedsLon!$A$5:$D$29,LangNum,FALSE)</f>
        <v>There are people who like me and show it, for example, through a hug or other gestures</v>
      </c>
      <c r="C25" s="4">
        <v>0</v>
      </c>
      <c r="D25" s="5" t="str">
        <f>VLOOKUP(C25,LU_NeedsLon!$A$46:$D$50,LangNum,FALSE)</f>
        <v>Neither agree nor disagree</v>
      </c>
      <c r="E25" s="20" t="s">
        <v>1128</v>
      </c>
      <c r="F25" s="20" t="s">
        <v>324</v>
      </c>
      <c r="G25" s="7">
        <f t="shared" si="0"/>
        <v>0</v>
      </c>
      <c r="H25">
        <v>1</v>
      </c>
      <c r="I25" t="str">
        <f t="shared" si="1"/>
        <v>NL15;IGE15;0;1;</v>
      </c>
    </row>
    <row r="26" spans="1:9" ht="28.8" x14ac:dyDescent="0.3">
      <c r="A26" s="20" t="s">
        <v>873</v>
      </c>
      <c r="B26" s="5" t="str">
        <f>VLOOKUP(A26,LU_NeedsLon!$A$5:$D$29,LangNum,FALSE)</f>
        <v>When push comes to shove, I know someone will support me</v>
      </c>
      <c r="C26" s="4">
        <v>0</v>
      </c>
      <c r="D26" s="5" t="str">
        <f>VLOOKUP(C26,LU_NeedsLon!$A$46:$D$50,LangNum,FALSE)</f>
        <v>Neither agree nor disagree</v>
      </c>
      <c r="E26" s="20" t="s">
        <v>1129</v>
      </c>
      <c r="F26" s="20" t="s">
        <v>329</v>
      </c>
      <c r="G26" s="7">
        <f t="shared" si="0"/>
        <v>0</v>
      </c>
      <c r="H26">
        <v>1</v>
      </c>
      <c r="I26" t="str">
        <f t="shared" si="1"/>
        <v>NL16;IGE16;0;1;</v>
      </c>
    </row>
    <row r="27" spans="1:9" x14ac:dyDescent="0.3">
      <c r="A27" s="20" t="s">
        <v>874</v>
      </c>
      <c r="B27" s="5" t="str">
        <f>VLOOKUP(A27,LU_NeedsLon!$A$5:$D$29,LangNum,FALSE)</f>
        <v>I believe my life and activities have meaning</v>
      </c>
      <c r="C27" s="4">
        <v>0</v>
      </c>
      <c r="D27" s="5" t="str">
        <f>VLOOKUP(C27,LU_NeedsLon!$A$46:$D$50,LangNum,FALSE)</f>
        <v>Neither agree nor disagree</v>
      </c>
      <c r="E27" s="20" t="s">
        <v>1130</v>
      </c>
      <c r="F27" s="20" t="s">
        <v>328</v>
      </c>
      <c r="G27" s="7">
        <f t="shared" si="0"/>
        <v>0</v>
      </c>
      <c r="H27">
        <v>1</v>
      </c>
      <c r="I27" t="str">
        <f t="shared" si="1"/>
        <v>NL17;IGE17;0;1;</v>
      </c>
    </row>
    <row r="28" spans="1:9" ht="43.2" x14ac:dyDescent="0.3">
      <c r="A28" s="20" t="s">
        <v>875</v>
      </c>
      <c r="B28" s="5" t="str">
        <f>VLOOKUP(A28,LU_NeedsLon!$A$5:$D$29,LangNum,FALSE)</f>
        <v>Despite my need for human connection, it is also important to me that my independence and privacy are respected</v>
      </c>
      <c r="C28" s="4">
        <v>0</v>
      </c>
      <c r="D28" s="5" t="str">
        <f>VLOOKUP(C28,LU_NeedsLon!$A$46:$D$50,LangNum,FALSE)</f>
        <v>Neither agree nor disagree</v>
      </c>
      <c r="E28" s="20" t="s">
        <v>1131</v>
      </c>
      <c r="F28" s="20" t="s">
        <v>332</v>
      </c>
      <c r="G28" s="7">
        <f t="shared" si="0"/>
        <v>0</v>
      </c>
      <c r="H28">
        <v>-1</v>
      </c>
      <c r="I28" t="str">
        <f t="shared" si="1"/>
        <v>NL18;IGE18;0;-1;</v>
      </c>
    </row>
    <row r="29" spans="1:9" ht="28.8" x14ac:dyDescent="0.3">
      <c r="A29" s="20" t="s">
        <v>876</v>
      </c>
      <c r="B29" s="5" t="str">
        <f>VLOOKUP(A29,LU_NeedsLon!$A$5:$D$29,LangNum,FALSE)</f>
        <v>My social circle shares my values and cultural background</v>
      </c>
      <c r="C29" s="4">
        <v>0</v>
      </c>
      <c r="D29" s="5" t="str">
        <f>VLOOKUP(C29,LU_NeedsLon!$A$46:$D$50,LangNum,FALSE)</f>
        <v>Neither agree nor disagree</v>
      </c>
      <c r="E29" s="20" t="s">
        <v>1132</v>
      </c>
      <c r="F29" s="20" t="s">
        <v>328</v>
      </c>
      <c r="G29" s="7">
        <f t="shared" si="0"/>
        <v>0</v>
      </c>
      <c r="H29">
        <v>1</v>
      </c>
      <c r="I29" t="str">
        <f t="shared" si="1"/>
        <v>NL19;IGE19;0;1;</v>
      </c>
    </row>
    <row r="30" spans="1:9" x14ac:dyDescent="0.3">
      <c r="A30" s="20" t="s">
        <v>877</v>
      </c>
      <c r="B30" s="5" t="str">
        <f>VLOOKUP(A30,LU_NeedsLon!$A$5:$D$29,LangNum,FALSE)</f>
        <v>I experience a general sense of emptiness</v>
      </c>
      <c r="C30" s="4">
        <v>0</v>
      </c>
      <c r="D30" s="5" t="str">
        <f>VLOOKUP(C30,LU_NeedsLon!$A$46:$D$50,LangNum,FALSE)</f>
        <v>Neither agree nor disagree</v>
      </c>
      <c r="E30" s="20" t="s">
        <v>1133</v>
      </c>
      <c r="F30" s="20"/>
      <c r="G30" s="7">
        <f t="shared" si="0"/>
        <v>0</v>
      </c>
      <c r="H30">
        <v>-1</v>
      </c>
      <c r="I30" t="str">
        <f t="shared" si="1"/>
        <v>NL20;DeJong1;0;-1;</v>
      </c>
    </row>
    <row r="31" spans="1:9" x14ac:dyDescent="0.3">
      <c r="A31" s="20" t="s">
        <v>878</v>
      </c>
      <c r="B31" s="5" t="str">
        <f>VLOOKUP(A31,LU_NeedsLon!$A$5:$D$29,LangNum,FALSE)</f>
        <v>I miss having people around me</v>
      </c>
      <c r="C31" s="4">
        <v>0</v>
      </c>
      <c r="D31" s="5" t="str">
        <f>VLOOKUP(C31,LU_NeedsLon!$A$46:$D$50,LangNum,FALSE)</f>
        <v>Neither agree nor disagree</v>
      </c>
      <c r="E31" s="20" t="s">
        <v>1134</v>
      </c>
      <c r="F31" s="20"/>
      <c r="G31" s="7">
        <f t="shared" si="0"/>
        <v>0</v>
      </c>
      <c r="H31">
        <v>-1</v>
      </c>
      <c r="I31" t="str">
        <f t="shared" si="1"/>
        <v>NL21;DeJong2;0;-1;</v>
      </c>
    </row>
    <row r="32" spans="1:9" x14ac:dyDescent="0.3">
      <c r="A32" s="20" t="s">
        <v>879</v>
      </c>
      <c r="B32" s="5" t="str">
        <f>VLOOKUP(A32,LU_NeedsLon!$A$5:$D$29,LangNum,FALSE)</f>
        <v>I often feel rejected</v>
      </c>
      <c r="C32" s="4">
        <v>0</v>
      </c>
      <c r="D32" s="5" t="str">
        <f>VLOOKUP(C32,LU_NeedsLon!$A$46:$D$50,LangNum,FALSE)</f>
        <v>Neither agree nor disagree</v>
      </c>
      <c r="E32" s="20" t="s">
        <v>1135</v>
      </c>
      <c r="F32" s="20"/>
      <c r="G32" s="7">
        <f t="shared" si="0"/>
        <v>0</v>
      </c>
      <c r="H32">
        <v>-1</v>
      </c>
      <c r="I32" t="str">
        <f t="shared" si="1"/>
        <v>NL22;DeJong3;0;-1;</v>
      </c>
    </row>
    <row r="33" spans="1:9" ht="28.8" x14ac:dyDescent="0.3">
      <c r="A33" s="20" t="s">
        <v>880</v>
      </c>
      <c r="B33" s="5" t="str">
        <f>VLOOKUP(A33,LU_NeedsLon!$A$5:$D$29,LangNum,FALSE)</f>
        <v>There are plenty of people I can rely on when I have problems</v>
      </c>
      <c r="C33" s="4">
        <v>0</v>
      </c>
      <c r="D33" s="5" t="str">
        <f>VLOOKUP(C33,LU_NeedsLon!$A$46:$D$50,LangNum,FALSE)</f>
        <v>Neither agree nor disagree</v>
      </c>
      <c r="E33" s="20" t="s">
        <v>1136</v>
      </c>
      <c r="F33" s="20"/>
      <c r="G33" s="7">
        <f t="shared" si="0"/>
        <v>0</v>
      </c>
      <c r="H33">
        <v>1</v>
      </c>
      <c r="I33" t="str">
        <f t="shared" si="1"/>
        <v>NL23;DeJong4;0;1;</v>
      </c>
    </row>
    <row r="34" spans="1:9" x14ac:dyDescent="0.3">
      <c r="A34" s="20" t="s">
        <v>881</v>
      </c>
      <c r="B34" s="5" t="str">
        <f>VLOOKUP(A34,LU_NeedsLon!$A$5:$D$29,LangNum,FALSE)</f>
        <v>There are many people I can trust completely</v>
      </c>
      <c r="C34" s="4">
        <v>0</v>
      </c>
      <c r="D34" s="5" t="str">
        <f>VLOOKUP(C34,LU_NeedsLon!$A$46:$D$50,LangNum,FALSE)</f>
        <v>Neither agree nor disagree</v>
      </c>
      <c r="E34" s="20" t="s">
        <v>1137</v>
      </c>
      <c r="F34" s="20"/>
      <c r="G34" s="7">
        <f t="shared" si="0"/>
        <v>0</v>
      </c>
      <c r="H34">
        <v>1</v>
      </c>
      <c r="I34" t="str">
        <f t="shared" si="1"/>
        <v>NL24;DeJong5;0;1;</v>
      </c>
    </row>
    <row r="35" spans="1:9" x14ac:dyDescent="0.3">
      <c r="A35" s="20" t="s">
        <v>882</v>
      </c>
      <c r="B35" s="5" t="str">
        <f>VLOOKUP(A35,LU_NeedsLon!$A$5:$D$29,LangNum,FALSE)</f>
        <v>There are enough people I feel close to</v>
      </c>
      <c r="C35" s="4">
        <v>0</v>
      </c>
      <c r="D35" s="5" t="str">
        <f>VLOOKUP(C35,LU_NeedsLon!$A$46:$D$50,LangNum,FALSE)</f>
        <v>Neither agree nor disagree</v>
      </c>
      <c r="E35" s="20" t="s">
        <v>1138</v>
      </c>
      <c r="F35" s="20"/>
      <c r="G35" s="7">
        <f t="shared" si="0"/>
        <v>0</v>
      </c>
      <c r="H35">
        <v>1</v>
      </c>
      <c r="I35" t="str">
        <f t="shared" si="1"/>
        <v>NL25;DeJong6;0;1;</v>
      </c>
    </row>
  </sheetData>
  <phoneticPr fontId="2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60062-F79B-47B7-B6EC-7CC4BF114E3A}">
  <dimension ref="A3:AO120"/>
  <sheetViews>
    <sheetView zoomScale="85" zoomScaleNormal="85" workbookViewId="0">
      <selection activeCell="AC21" sqref="AC21"/>
    </sheetView>
    <sheetView tabSelected="1" topLeftCell="Z1" zoomScale="85" zoomScaleNormal="85" workbookViewId="1">
      <selection activeCell="AB21" sqref="AB21"/>
    </sheetView>
  </sheetViews>
  <sheetFormatPr defaultRowHeight="14.4" x14ac:dyDescent="0.3"/>
  <cols>
    <col min="1" max="1" width="8.21875" customWidth="1"/>
    <col min="2" max="4" width="24.88671875" customWidth="1"/>
    <col min="5" max="6" width="24.6640625" customWidth="1"/>
    <col min="7" max="8" width="14.109375" customWidth="1"/>
    <col min="9" max="10" width="24" customWidth="1"/>
    <col min="11" max="12" width="20.21875" customWidth="1"/>
    <col min="13" max="14" width="23.21875" customWidth="1"/>
    <col min="15" max="15" width="11.5546875" customWidth="1"/>
    <col min="16" max="16" width="22.5546875" customWidth="1"/>
    <col min="17" max="17" width="10.44140625" customWidth="1"/>
    <col min="18" max="18" width="20.88671875" customWidth="1"/>
    <col min="19" max="19" width="11.5546875" customWidth="1"/>
    <col min="20" max="20" width="20.77734375" customWidth="1"/>
    <col min="21" max="22" width="23.88671875" customWidth="1"/>
    <col min="23" max="24" width="22.44140625" customWidth="1"/>
    <col min="25" max="26" width="26.33203125" customWidth="1"/>
  </cols>
  <sheetData>
    <row r="3" spans="3:26" x14ac:dyDescent="0.3">
      <c r="C3" s="23" t="str">
        <f>VLOOKUP("Type",LU_Com!$A$4:$C$17,LangNum,FALSE)</f>
        <v>Type</v>
      </c>
      <c r="E3" s="23" t="str">
        <f>VLOOKUP("Fit",LU_Com!$A$4:$C$17,LangNum,FALSE)</f>
        <v>Fit</v>
      </c>
      <c r="G3" s="23" t="str">
        <f>VLOOKUP("OpenDoor",LU_Com!$A$4:$C$17,LangNum,FALSE)</f>
        <v>Open Door</v>
      </c>
      <c r="I3" s="23" t="str">
        <f>VLOOKUP("EncounterEngine",LU_Com!$A$4:$C$17,LangNum,FALSE)</f>
        <v>Encounter Engine</v>
      </c>
      <c r="K3" s="23" t="str">
        <f>VLOOKUP("OwnershipPath",LU_Com!$A$4:$C$17,LangNum,FALSE)</f>
        <v>Ownership Path</v>
      </c>
      <c r="M3" s="23" t="str">
        <f>VLOOKUP("FairPlaceMixing",LU_Com!$A$4:$C$17,LangNum,FALSE)</f>
        <v>Fair Place &amp; Mixing</v>
      </c>
      <c r="O3" s="23" t="str">
        <f>VLOOKUP("ThreeVisit",LU_Com!$A$4:$C$17,LangNum,FALSE)</f>
        <v>Three Visit</v>
      </c>
      <c r="Q3" s="23" t="str">
        <f>VLOOKUP("Join",LU_Com!$A$4:$C$17,LangNum,FALSE)</f>
        <v>Join</v>
      </c>
      <c r="S3" s="23" t="str">
        <f>VLOOKUP("TimePart",LU_Com!$A$4:$C$17,LangNum,FALSE)</f>
        <v>Time Participation</v>
      </c>
      <c r="U3" s="23" t="str">
        <f>VLOOKUP("RoleTier",LU_Com!$A$4:$C$17,LangNum,FALSE)</f>
        <v>Role Tier</v>
      </c>
      <c r="W3" s="23" t="str">
        <f>VLOOKUP("TenureScore",LU_Com!$A$4:$C$17,LangNum,FALSE)</f>
        <v>Tenure Score</v>
      </c>
      <c r="Y3" s="23" t="str">
        <f>VLOOKUP("FriendsBand",LU_Com!$A$4:$C$17,LangNum,FALSE)</f>
        <v>Friends Band</v>
      </c>
    </row>
    <row r="4" spans="3:26" x14ac:dyDescent="0.3">
      <c r="C4" t="s">
        <v>978</v>
      </c>
      <c r="D4" s="24" t="str">
        <f>IF(ISBLANK(C4),"",VLOOKUP(C4,LU_Com!$A$21:$D$30,LangNum,FALSE))</f>
        <v>Company/Work</v>
      </c>
      <c r="E4">
        <v>0</v>
      </c>
      <c r="F4" s="24" t="str">
        <f>IF(ISBLANK(E4),"",VLOOKUP(E4,LU_Com!$A$36:$D$39,LangNum,FALSE))</f>
        <v>Not my people</v>
      </c>
      <c r="G4">
        <v>0</v>
      </c>
      <c r="H4" s="24" t="str">
        <f>IF(ISBLANK(G4),"",VLOOKUP(G4,LU_Com!$A$44:$D$47,LangNum,FALSE))</f>
        <v>Closed</v>
      </c>
      <c r="I4">
        <v>0</v>
      </c>
      <c r="J4" s="24" t="str">
        <f>IF(ISBLANK(I4),"",VLOOKUP(I4,LU_Com!$A$52:$D$55,LangNum,FALSE))</f>
        <v>Sporadic</v>
      </c>
      <c r="K4">
        <v>0</v>
      </c>
      <c r="L4" s="24" t="str">
        <f>IF(ISBLANK(K4),"",VLOOKUP(K4,LU_Com!$A$60:$D$63,LangNum,FALSE))</f>
        <v>None</v>
      </c>
      <c r="M4">
        <v>0</v>
      </c>
      <c r="N4" s="24" t="str">
        <f>IF(ISBLANK(M4),"",VLOOKUP(M4,LU_Com!$A$68:$D$71,LangNum,FALSE))</f>
        <v>Excluding</v>
      </c>
      <c r="O4">
        <v>0</v>
      </c>
      <c r="P4" s="24" t="str">
        <f>IF(ISBLANK(O4),"",VLOOKUP(O4,LU_Com!$A$76:$D$79,LangNum,FALSE))</f>
        <v>Not started</v>
      </c>
      <c r="Q4">
        <v>0</v>
      </c>
      <c r="R4" s="24" t="str">
        <f>IF(ISBLANK(Q4),"",VLOOKUP(Q4,LU_Com!$A$84:$D$87,LangNum,FALSE))</f>
        <v>Decline for now</v>
      </c>
      <c r="S4">
        <v>0</v>
      </c>
      <c r="T4" s="24" t="str">
        <f>IF(ISBLANK(S4),"",VLOOKUP(S4,LU_Com!$A$92:$D$95,LangNum,FALSE))</f>
        <v>None</v>
      </c>
      <c r="U4">
        <v>0</v>
      </c>
      <c r="V4" s="24" t="str">
        <f>IF(ISBLANK(U4),"",VLOOKUP(U4,LU_Com!$A$100:$D$103,LangNum,FALSE))</f>
        <v>Overstretched</v>
      </c>
      <c r="W4">
        <v>0</v>
      </c>
      <c r="X4" s="24" t="str">
        <f>IF(ISBLANK(W4),"",VLOOKUP(W4,LU_Com!$A$108:$D$111,LangNum,FALSE))</f>
        <v>New</v>
      </c>
      <c r="Y4">
        <v>0</v>
      </c>
      <c r="Z4" s="24" t="str">
        <f>IF(ISBLANK(Y4),"",VLOOKUP(Y4,LU_Com!$A$116:$D$119,LangNum,FALSE))</f>
        <v>0 friends</v>
      </c>
    </row>
    <row r="5" spans="3:26" ht="28.8" x14ac:dyDescent="0.3">
      <c r="C5" t="s">
        <v>979</v>
      </c>
      <c r="D5" s="24" t="str">
        <f>IF(ISBLANK(C5),"",VLOOKUP(C5,LU_Com!$A$21:$D$30,LangNum,FALSE))</f>
        <v>Sportsclub</v>
      </c>
      <c r="E5">
        <v>1</v>
      </c>
      <c r="F5" s="24" t="str">
        <f>IF(ISBLANK(E5),"",VLOOKUP(E5,LU_Com!$A$36:$D$39,LangNum,FALSE))</f>
        <v>Mixed</v>
      </c>
      <c r="G5">
        <v>1</v>
      </c>
      <c r="H5" s="24" t="str">
        <f>IF(ISBLANK(G5),"",VLOOKUP(G5,LU_Com!$A$44:$D$47,LangNum,FALSE))</f>
        <v>Patchy</v>
      </c>
      <c r="I5">
        <v>1</v>
      </c>
      <c r="J5" s="24" t="str">
        <f>IF(ISBLANK(I5),"",VLOOKUP(I5,LU_Com!$A$52:$D$55,LangNum,FALSE))</f>
        <v>Some repeats</v>
      </c>
      <c r="K5">
        <v>1</v>
      </c>
      <c r="L5" s="24" t="str">
        <f>IF(ISBLANK(K5),"",VLOOKUP(K5,LU_Com!$A$60:$D$63,LangNum,FALSE))</f>
        <v>Limited</v>
      </c>
      <c r="M5">
        <v>1</v>
      </c>
      <c r="N5" s="24" t="str">
        <f>IF(ISBLANK(M5),"",VLOOKUP(M5,LU_Com!$A$68:$D$71,LangNum,FALSE))</f>
        <v>Uneven</v>
      </c>
      <c r="O5">
        <v>1</v>
      </c>
      <c r="P5" s="24" t="str">
        <f>IF(ISBLANK(O5),"",VLOOKUP(O5,LU_Com!$A$76:$D$79,LangNum,FALSE))</f>
        <v>Sampling</v>
      </c>
      <c r="Q5">
        <v>1</v>
      </c>
      <c r="R5" s="24" t="str">
        <f>IF(ISBLANK(Q5),"",VLOOKUP(Q5,LU_Com!$A$84:$D$87,LangNum,FALSE))</f>
        <v>Keep sampling</v>
      </c>
      <c r="S5">
        <v>1</v>
      </c>
      <c r="T5" s="24" t="str">
        <f>IF(ISBLANK(S5),"",VLOOKUP(S5,LU_Com!$A$92:$D$95,LangNum,FALSE))</f>
        <v>Occasional (monthly-ish)</v>
      </c>
      <c r="U5">
        <v>1</v>
      </c>
      <c r="V5" s="24" t="str">
        <f>IF(ISBLANK(U5),"",VLOOKUP(U5,LU_Com!$A$100:$D$103,LangNum,FALSE))</f>
        <v>Tight</v>
      </c>
      <c r="W5">
        <v>1</v>
      </c>
      <c r="X5" s="24" t="str">
        <f>IF(ISBLANK(W5),"",VLOOKUP(W5,LU_Com!$A$108:$D$111,LangNum,FALSE))</f>
        <v>Settling</v>
      </c>
      <c r="Y5">
        <v>1</v>
      </c>
      <c r="Z5" s="24" t="str">
        <f>IF(ISBLANK(Y5),"",VLOOKUP(Y5,LU_Com!$A$116:$D$119,LangNum,FALSE))</f>
        <v>1–2 friends</v>
      </c>
    </row>
    <row r="6" spans="3:26" ht="28.8" x14ac:dyDescent="0.3">
      <c r="C6" t="s">
        <v>980</v>
      </c>
      <c r="D6" s="24" t="str">
        <f>IF(ISBLANK(C6),"",VLOOKUP(C6,LU_Com!$A$21:$D$30,LangNum,FALSE))</f>
        <v>Library</v>
      </c>
      <c r="E6">
        <v>2</v>
      </c>
      <c r="F6" s="24" t="str">
        <f>IF(ISBLANK(E6),"",VLOOKUP(E6,LU_Com!$A$36:$D$39,LangNum,FALSE))</f>
        <v>Good</v>
      </c>
      <c r="G6">
        <v>2</v>
      </c>
      <c r="H6" s="24" t="str">
        <f>IF(ISBLANK(G6),"",VLOOKUP(G6,LU_Com!$A$44:$D$47,LangNum,FALSE))</f>
        <v>Clear</v>
      </c>
      <c r="I6">
        <v>2</v>
      </c>
      <c r="J6" s="24" t="str">
        <f>IF(ISBLANK(I6),"",VLOOKUP(I6,LU_Com!$A$52:$D$55,LangNum,FALSE))</f>
        <v>Regular</v>
      </c>
      <c r="K6">
        <v>2</v>
      </c>
      <c r="L6" s="24" t="str">
        <f>IF(ISBLANK(K6),"",VLOOKUP(K6,LU_Com!$A$60:$D$63,LangNum,FALSE))</f>
        <v>Clear role</v>
      </c>
      <c r="M6">
        <v>2</v>
      </c>
      <c r="N6" s="24" t="str">
        <f>IF(ISBLANK(M6),"",VLOOKUP(M6,LU_Com!$A$68:$D$71,LangNum,FALSE))</f>
        <v>Fair&amp;open</v>
      </c>
      <c r="O6">
        <v>2</v>
      </c>
      <c r="P6" s="24" t="str">
        <f>IF(ISBLANK(O6),"",VLOOKUP(O6,LU_Com!$A$76:$D$79,LangNum,FALSE))</f>
        <v>Nearly there</v>
      </c>
      <c r="Q6">
        <v>2</v>
      </c>
      <c r="R6" s="24" t="str">
        <f>IF(ISBLANK(Q6),"",VLOOKUP(Q6,LU_Com!$A$84:$D$87,LangNum,FALSE))</f>
        <v>Light join (show up sometimes)</v>
      </c>
      <c r="S6">
        <v>2</v>
      </c>
      <c r="T6" s="24" t="str">
        <f>IF(ISBLANK(S6),"",VLOOKUP(S6,LU_Com!$A$92:$D$95,LangNum,FALSE))</f>
        <v>Regular (most months)</v>
      </c>
      <c r="U6">
        <v>2</v>
      </c>
      <c r="V6" s="24" t="str">
        <f>IF(ISBLANK(U6),"",VLOOKUP(U6,LU_Com!$A$100:$D$103,LangNum,FALSE))</f>
        <v>Steady</v>
      </c>
      <c r="W6">
        <v>2</v>
      </c>
      <c r="X6" s="24" t="str">
        <f>IF(ISBLANK(W6),"",VLOOKUP(W6,LU_Com!$A$108:$D$111,LangNum,FALSE))</f>
        <v>Established</v>
      </c>
      <c r="Y6">
        <v>2</v>
      </c>
      <c r="Z6" s="24" t="str">
        <f>IF(ISBLANK(Y6),"",VLOOKUP(Y6,LU_Com!$A$116:$D$119,LangNum,FALSE))</f>
        <v>3–5 friends</v>
      </c>
    </row>
    <row r="7" spans="3:26" ht="28.8" x14ac:dyDescent="0.3">
      <c r="C7" t="s">
        <v>981</v>
      </c>
      <c r="D7" s="24" t="str">
        <f>IF(ISBLANK(C7),"",VLOOKUP(C7,LU_Com!$A$21:$D$30,LangNum,FALSE))</f>
        <v>Pub</v>
      </c>
      <c r="E7">
        <v>3</v>
      </c>
      <c r="F7" s="24" t="str">
        <f>IF(ISBLANK(E7),"",VLOOKUP(E7,LU_Com!$A$36:$D$39,LangNum,FALSE))</f>
        <v>Strong</v>
      </c>
      <c r="G7">
        <v>3</v>
      </c>
      <c r="H7" s="24" t="str">
        <f>IF(ISBLANK(G7),"",VLOOKUP(G7,LU_Com!$A$44:$D$47,LangNum,FALSE))</f>
        <v>Warm&amp;Guided</v>
      </c>
      <c r="I7">
        <v>3</v>
      </c>
      <c r="J7" s="24" t="str">
        <f>IF(ISBLANK(I7),"",VLOOKUP(I7,LU_Com!$A$52:$D$55,LangNum,FALSE))</f>
        <v>Strong engine</v>
      </c>
      <c r="K7">
        <v>3</v>
      </c>
      <c r="L7" s="24" t="str">
        <f>IF(ISBLANK(K7),"",VLOOKUP(K7,LU_Com!$A$60:$D$63,LangNum,FALSE))</f>
        <v>Pathway</v>
      </c>
      <c r="M7">
        <v>3</v>
      </c>
      <c r="N7" s="24" t="str">
        <f>IF(ISBLANK(M7),"",VLOOKUP(M7,LU_Com!$A$68:$D$71,LangNum,FALSE))</f>
        <v>Bridging mix</v>
      </c>
      <c r="O7">
        <v>3</v>
      </c>
      <c r="P7" s="24" t="str">
        <f>IF(ISBLANK(O7),"",VLOOKUP(O7,LU_Com!$A$76:$D$79,LangNum,FALSE))</f>
        <v>Completed</v>
      </c>
      <c r="Q7">
        <v>3</v>
      </c>
      <c r="R7" s="24" t="str">
        <f>IF(ISBLANK(Q7),"",VLOOKUP(Q7,LU_Com!$A$84:$D$87,LangNum,FALSE))</f>
        <v>Join (make a simple commitment)</v>
      </c>
      <c r="S7">
        <v>3</v>
      </c>
      <c r="T7" s="24" t="str">
        <f>IF(ISBLANK(S7),"",VLOOKUP(S7,LU_Com!$A$92:$D$95,LangNum,FALSE))</f>
        <v>Weekly rhythm</v>
      </c>
      <c r="U7">
        <v>3</v>
      </c>
      <c r="V7" s="24" t="str">
        <f>IF(ISBLANK(U7),"",VLOOKUP(U7,LU_Com!$A$100:$D$103,LangNum,FALSE))</f>
        <v>Spacious</v>
      </c>
      <c r="W7">
        <v>3</v>
      </c>
      <c r="X7" s="24" t="str">
        <f>IF(ISBLANK(W7),"",VLOOKUP(W7,LU_Com!$A$108:$D$111,LangNum,FALSE))</f>
        <v>Anchor</v>
      </c>
      <c r="Y7">
        <v>3</v>
      </c>
      <c r="Z7" s="24" t="str">
        <f>IF(ISBLANK(Y7),"",VLOOKUP(Y7,LU_Com!$A$116:$D$119,LangNum,FALSE))</f>
        <v>6+ friends</v>
      </c>
    </row>
    <row r="8" spans="3:26" x14ac:dyDescent="0.3">
      <c r="C8" t="s">
        <v>984</v>
      </c>
      <c r="D8" s="24" t="str">
        <f>IF(ISBLANK(C8),"",VLOOKUP(C8,LU_Com!$A$21:$D$30,LangNum,FALSE))</f>
        <v>Social Community</v>
      </c>
    </row>
    <row r="9" spans="3:26" x14ac:dyDescent="0.3">
      <c r="C9" t="s">
        <v>985</v>
      </c>
      <c r="D9" s="24" t="str">
        <f>IF(ISBLANK(C9),"",VLOOKUP(C9,LU_Com!$A$21:$D$30,LangNum,FALSE))</f>
        <v>Charity</v>
      </c>
    </row>
    <row r="10" spans="3:26" x14ac:dyDescent="0.3">
      <c r="C10" t="s">
        <v>986</v>
      </c>
      <c r="D10" s="24" t="str">
        <f>IF(ISBLANK(C10),"",VLOOKUP(C10,LU_Com!$A$21:$D$30,LangNum,FALSE))</f>
        <v>Religious Institution</v>
      </c>
    </row>
    <row r="11" spans="3:26" x14ac:dyDescent="0.3">
      <c r="C11" t="s">
        <v>987</v>
      </c>
      <c r="D11" s="24">
        <f>IF(ISBLANK(C11),"",VLOOKUP(C11,LU_Com!$A$21:$D$30,LangNum,FALSE))</f>
        <v>0</v>
      </c>
    </row>
    <row r="12" spans="3:26" x14ac:dyDescent="0.3">
      <c r="C12" t="s">
        <v>988</v>
      </c>
      <c r="D12" s="24">
        <f>IF(ISBLANK(C12),"",VLOOKUP(C12,LU_Com!$A$21:$D$30,LangNum,FALSE))</f>
        <v>0</v>
      </c>
    </row>
    <row r="13" spans="3:26" x14ac:dyDescent="0.3">
      <c r="C13" t="s">
        <v>989</v>
      </c>
      <c r="D13" s="24">
        <f>IF(ISBLANK(C13),"",VLOOKUP(C13,LU_Com!$A$21:$D$30,LangNum,FALSE))</f>
        <v>0</v>
      </c>
    </row>
    <row r="20" spans="1:41" x14ac:dyDescent="0.3">
      <c r="A20" s="23" t="str">
        <f>VLOOKUP("LocationID",LU_Com!$A$4:$C$17,LangNum,FALSE)</f>
        <v>LocationID</v>
      </c>
      <c r="B20" s="23" t="str">
        <f>VLOOKUP("PlaceName",LU_Com!$A$4:$C$17,LangNum,FALSE)</f>
        <v>Place Name</v>
      </c>
      <c r="C20" s="23" t="str">
        <f>VLOOKUP("Type",LU_Com!$A$4:$C$17,LangNum,FALSE)</f>
        <v>Type</v>
      </c>
      <c r="E20" s="23" t="str">
        <f>VLOOKUP("Fit",LU_Com!$A$4:$C$17,LangNum,FALSE)</f>
        <v>Fit</v>
      </c>
      <c r="G20" s="23" t="str">
        <f>VLOOKUP("OpenDoor",LU_Com!$A$4:$C$17,LangNum,FALSE)</f>
        <v>Open Door</v>
      </c>
      <c r="I20" s="23" t="str">
        <f>VLOOKUP("EncounterEngine",LU_Com!$A$4:$C$17,LangNum,FALSE)</f>
        <v>Encounter Engine</v>
      </c>
      <c r="K20" s="23" t="str">
        <f>VLOOKUP("OwnershipPath",LU_Com!$A$4:$C$17,LangNum,FALSE)</f>
        <v>Ownership Path</v>
      </c>
      <c r="M20" s="23" t="str">
        <f>VLOOKUP("FairPlaceMixing",LU_Com!$A$4:$C$17,LangNum,FALSE)</f>
        <v>Fair Place &amp; Mixing</v>
      </c>
      <c r="O20" s="23" t="str">
        <f>VLOOKUP("ThreeVisit",LU_Com!$A$4:$C$17,LangNum,FALSE)</f>
        <v>Three Visit</v>
      </c>
      <c r="Q20" s="23" t="str">
        <f>VLOOKUP("Join",LU_Com!$A$4:$C$17,LangNum,FALSE)</f>
        <v>Join</v>
      </c>
      <c r="S20" s="23" t="str">
        <f>VLOOKUP("TimePart",LU_Com!$A$4:$C$17,LangNum,FALSE)</f>
        <v>Time Participation</v>
      </c>
      <c r="U20" s="23" t="str">
        <f>VLOOKUP("RoleTier",LU_Com!$A$4:$C$17,LangNum,FALSE)</f>
        <v>Role Tier</v>
      </c>
      <c r="W20" s="23" t="str">
        <f>VLOOKUP("TenureScore",LU_Com!$A$4:$C$17,LangNum,FALSE)</f>
        <v>Tenure Score</v>
      </c>
      <c r="Y20" s="23" t="str">
        <f>VLOOKUP("FriendsBand",LU_Com!$A$4:$C$17,LangNum,FALSE)</f>
        <v>Friends Band</v>
      </c>
      <c r="AB20" t="s">
        <v>1037</v>
      </c>
      <c r="AC20" t="s">
        <v>977</v>
      </c>
      <c r="AD20" t="s">
        <v>58</v>
      </c>
      <c r="AE20" t="s">
        <v>59</v>
      </c>
      <c r="AF20" t="s">
        <v>60</v>
      </c>
      <c r="AG20" t="s">
        <v>61</v>
      </c>
      <c r="AH20" t="s">
        <v>62</v>
      </c>
      <c r="AI20" t="s">
        <v>63</v>
      </c>
      <c r="AJ20" t="s">
        <v>64</v>
      </c>
      <c r="AK20" t="s">
        <v>65</v>
      </c>
      <c r="AL20" t="s">
        <v>518</v>
      </c>
      <c r="AM20" t="s">
        <v>519</v>
      </c>
      <c r="AN20" t="s">
        <v>520</v>
      </c>
      <c r="AO20" t="str">
        <f>IF(OR(ISBLANK(AB20),AB20=""),"",AB20&amp;";"&amp;AC20&amp;";"&amp;AD20&amp;";"&amp;AE20&amp;";"&amp;AF20&amp;";"&amp;AG20&amp;";"&amp;AH20&amp;";"&amp;AI20&amp;";"&amp;AJ20&amp;";"&amp;AK20&amp;";"&amp;AL20&amp;";"&amp;AM20&amp;";"&amp;AN20&amp;";")</f>
        <v>LocID;Type;Fit;OpenDoor;EncounterEngine;OwnershipPath;FairPlaceMixing;ThreeVisit;Join;TimePart;RoleTier;TenureScore;FriendsBand;</v>
      </c>
    </row>
    <row r="21" spans="1:41" ht="28.8" x14ac:dyDescent="0.3">
      <c r="A21" s="3" t="s">
        <v>352</v>
      </c>
      <c r="B21" s="10" t="s">
        <v>516</v>
      </c>
      <c r="C21" s="25" t="s">
        <v>981</v>
      </c>
      <c r="D21" s="24" t="str">
        <f>IF(ISBLANK(C21),"",VLOOKUP(C21,LU_Com!$A$21:$D$30,LangNum,FALSE))</f>
        <v>Pub</v>
      </c>
      <c r="E21" s="4">
        <v>1</v>
      </c>
      <c r="F21" s="24" t="str">
        <f>IF(ISBLANK(E21),"",VLOOKUP(E21,LU_Com!$A$36:$D$39,LangNum,FALSE))</f>
        <v>Mixed</v>
      </c>
      <c r="G21" s="4">
        <v>0</v>
      </c>
      <c r="H21" s="24" t="str">
        <f>IF(ISBLANK(G21),"",VLOOKUP(G21,LU_Com!$A$44:$D$47,LangNum,FALSE))</f>
        <v>Closed</v>
      </c>
      <c r="I21" s="4">
        <v>2</v>
      </c>
      <c r="J21" s="24" t="str">
        <f>IF(ISBLANK(I21),"",VLOOKUP(I21,LU_Com!$A$52:$D$55,LangNum,FALSE))</f>
        <v>Regular</v>
      </c>
      <c r="K21" s="4">
        <v>1</v>
      </c>
      <c r="L21" s="24" t="str">
        <f>IF(ISBLANK(K21),"",VLOOKUP(K21,LU_Com!$A$60:$D$63,LangNum,FALSE))</f>
        <v>Limited</v>
      </c>
      <c r="M21" s="4">
        <v>1</v>
      </c>
      <c r="N21" s="24" t="str">
        <f>IF(ISBLANK(M21),"",VLOOKUP(M21,LU_Com!$A$68:$D$71,LangNum,FALSE))</f>
        <v>Uneven</v>
      </c>
      <c r="O21" s="4">
        <v>1</v>
      </c>
      <c r="P21" s="24" t="str">
        <f>IF(ISBLANK(O21),"",VLOOKUP(O21,LU_Com!$A$76:$D$79,LangNum,FALSE))</f>
        <v>Sampling</v>
      </c>
      <c r="Q21" s="4">
        <v>1</v>
      </c>
      <c r="R21" s="24" t="str">
        <f>IF(ISBLANK(Q21),"",VLOOKUP(Q21,LU_Com!$A$84:$D$87,LangNum,FALSE))</f>
        <v>Keep sampling</v>
      </c>
      <c r="S21" s="4">
        <v>1</v>
      </c>
      <c r="T21" s="24" t="str">
        <f>IF(ISBLANK(S21),"",VLOOKUP(S21,LU_Com!$A$92:$D$95,LangNum,FALSE))</f>
        <v>Occasional (monthly-ish)</v>
      </c>
      <c r="U21" s="4">
        <v>1</v>
      </c>
      <c r="V21" s="24" t="str">
        <f>IF(ISBLANK(U21),"",VLOOKUP(U21,LU_Com!$A$100:$D$103,LangNum,FALSE))</f>
        <v>Tight</v>
      </c>
      <c r="W21" s="4">
        <v>2</v>
      </c>
      <c r="X21" s="24" t="str">
        <f>IF(ISBLANK(W21),"",VLOOKUP(W21,LU_Com!$A$108:$D$111,LangNum,FALSE))</f>
        <v>Established</v>
      </c>
      <c r="Y21" s="4">
        <v>1</v>
      </c>
      <c r="Z21" s="24" t="str">
        <f>IF(ISBLANK(Y21),"",VLOOKUP(Y21,LU_Com!$A$116:$D$119,LangNum,FALSE))</f>
        <v>1–2 friends</v>
      </c>
      <c r="AB21" s="3" t="str">
        <f>IF(ISBLANK(B21),"",A21)</f>
        <v>L001</v>
      </c>
      <c r="AC21" s="7" t="str">
        <f>IF(ISBLANK(C21),"",C21)</f>
        <v>TC04</v>
      </c>
      <c r="AD21" s="7">
        <f>IF(ISBLANK(E21),"",E21)</f>
        <v>1</v>
      </c>
      <c r="AE21" s="7">
        <f>IF(ISBLANK(G21),"",G21)</f>
        <v>0</v>
      </c>
      <c r="AF21" s="7">
        <f>IF(ISBLANK(I21),"",I21)</f>
        <v>2</v>
      </c>
      <c r="AG21" s="7">
        <f>IF(ISBLANK(K21),"",K21)</f>
        <v>1</v>
      </c>
      <c r="AH21" s="7">
        <f>IF(ISBLANK(M21),"",M21)</f>
        <v>1</v>
      </c>
      <c r="AI21" s="7">
        <f>IF(ISBLANK(O21),"",O21)</f>
        <v>1</v>
      </c>
      <c r="AJ21" s="7">
        <f>IF(ISBLANK(Q21),"",Q21)</f>
        <v>1</v>
      </c>
      <c r="AK21" s="7">
        <f>IF(ISBLANK(S21),"",S21)</f>
        <v>1</v>
      </c>
      <c r="AL21" s="7">
        <f>IF(ISBLANK(U21),"",U21)</f>
        <v>1</v>
      </c>
      <c r="AM21" s="7">
        <f>IF(ISBLANK(W21),"",W21)</f>
        <v>2</v>
      </c>
      <c r="AN21" s="7">
        <f>IF(ISBLANK(Y21),"",Y21)</f>
        <v>1</v>
      </c>
      <c r="AO21" t="str">
        <f t="shared" ref="AO21:AO84" si="0">IF(OR(ISBLANK(AB21),AB21=""),"",AB21&amp;";"&amp;AC21&amp;";"&amp;AD21&amp;";"&amp;AE21&amp;";"&amp;AF21&amp;";"&amp;AG21&amp;";"&amp;AH21&amp;";"&amp;AI21&amp;";"&amp;AJ21&amp;";"&amp;AK21&amp;";"&amp;AL21&amp;";"&amp;AM21&amp;";"&amp;AN21&amp;";")</f>
        <v>L001;TC04;1;0;2;1;1;1;1;1;1;2;1;</v>
      </c>
    </row>
    <row r="22" spans="1:41" ht="28.8" x14ac:dyDescent="0.3">
      <c r="A22" s="3" t="s">
        <v>353</v>
      </c>
      <c r="B22" s="10" t="s">
        <v>517</v>
      </c>
      <c r="C22" s="25" t="s">
        <v>979</v>
      </c>
      <c r="D22" s="24" t="str">
        <f>IF(ISBLANK(C22),"",VLOOKUP(C22,LU_Com!$A$21:$D$30,LangNum,FALSE))</f>
        <v>Sportsclub</v>
      </c>
      <c r="E22" s="4">
        <v>2</v>
      </c>
      <c r="F22" s="24" t="str">
        <f>IF(ISBLANK(E22),"",VLOOKUP(E22,LU_Com!$A$36:$D$39,LangNum,FALSE))</f>
        <v>Good</v>
      </c>
      <c r="G22" s="4">
        <v>1</v>
      </c>
      <c r="H22" s="24" t="str">
        <f>IF(ISBLANK(G22),"",VLOOKUP(G22,LU_Com!$A$44:$D$47,LangNum,FALSE))</f>
        <v>Patchy</v>
      </c>
      <c r="I22" s="4">
        <v>1</v>
      </c>
      <c r="J22" s="24" t="str">
        <f>IF(ISBLANK(I22),"",VLOOKUP(I22,LU_Com!$A$52:$D$55,LangNum,FALSE))</f>
        <v>Some repeats</v>
      </c>
      <c r="K22" s="4">
        <v>2</v>
      </c>
      <c r="L22" s="24" t="str">
        <f>IF(ISBLANK(K22),"",VLOOKUP(K22,LU_Com!$A$60:$D$63,LangNum,FALSE))</f>
        <v>Clear role</v>
      </c>
      <c r="M22" s="4">
        <v>2</v>
      </c>
      <c r="N22" s="24" t="str">
        <f>IF(ISBLANK(M22),"",VLOOKUP(M22,LU_Com!$A$68:$D$71,LangNum,FALSE))</f>
        <v>Fair&amp;open</v>
      </c>
      <c r="O22" s="4">
        <v>3</v>
      </c>
      <c r="P22" s="24" t="str">
        <f>IF(ISBLANK(O22),"",VLOOKUP(O22,LU_Com!$A$76:$D$79,LangNum,FALSE))</f>
        <v>Completed</v>
      </c>
      <c r="Q22" s="4">
        <v>2</v>
      </c>
      <c r="R22" s="24" t="str">
        <f>IF(ISBLANK(Q22),"",VLOOKUP(Q22,LU_Com!$A$84:$D$87,LangNum,FALSE))</f>
        <v>Light join (show up sometimes)</v>
      </c>
      <c r="S22" s="4">
        <v>2</v>
      </c>
      <c r="T22" s="24" t="str">
        <f>IF(ISBLANK(S22),"",VLOOKUP(S22,LU_Com!$A$92:$D$95,LangNum,FALSE))</f>
        <v>Regular (most months)</v>
      </c>
      <c r="U22" s="4">
        <v>2</v>
      </c>
      <c r="V22" s="24" t="str">
        <f>IF(ISBLANK(U22),"",VLOOKUP(U22,LU_Com!$A$100:$D$103,LangNum,FALSE))</f>
        <v>Steady</v>
      </c>
      <c r="W22" s="4">
        <v>1</v>
      </c>
      <c r="X22" s="24" t="str">
        <f>IF(ISBLANK(W22),"",VLOOKUP(W22,LU_Com!$A$108:$D$111,LangNum,FALSE))</f>
        <v>Settling</v>
      </c>
      <c r="Y22" s="4">
        <v>0</v>
      </c>
      <c r="Z22" s="24" t="str">
        <f>IF(ISBLANK(Y22),"",VLOOKUP(Y22,LU_Com!$A$116:$D$119,LangNum,FALSE))</f>
        <v>0 friends</v>
      </c>
      <c r="AB22" s="3" t="str">
        <f t="shared" ref="AB22:AB85" si="1">IF(ISBLANK(B22),"",A22)</f>
        <v>L002</v>
      </c>
      <c r="AC22" s="7" t="str">
        <f t="shared" ref="AC22:AC85" si="2">IF(ISBLANK(C22),"",C22)</f>
        <v>TC02</v>
      </c>
      <c r="AD22" s="7">
        <f t="shared" ref="AD22:AD85" si="3">IF(ISBLANK(E22),"",E22)</f>
        <v>2</v>
      </c>
      <c r="AE22" s="7">
        <f t="shared" ref="AE22:AE85" si="4">IF(ISBLANK(G22),"",G22)</f>
        <v>1</v>
      </c>
      <c r="AF22" s="7">
        <f t="shared" ref="AF22:AF85" si="5">IF(ISBLANK(I22),"",I22)</f>
        <v>1</v>
      </c>
      <c r="AG22" s="7">
        <f t="shared" ref="AG22:AG85" si="6">IF(ISBLANK(K22),"",K22)</f>
        <v>2</v>
      </c>
      <c r="AH22" s="7">
        <f t="shared" ref="AH22:AH85" si="7">IF(ISBLANK(M22),"",M22)</f>
        <v>2</v>
      </c>
      <c r="AI22" s="7">
        <f t="shared" ref="AI22:AI85" si="8">IF(ISBLANK(O22),"",O22)</f>
        <v>3</v>
      </c>
      <c r="AJ22" s="7">
        <f t="shared" ref="AJ22:AJ85" si="9">IF(ISBLANK(Q22),"",Q22)</f>
        <v>2</v>
      </c>
      <c r="AK22" s="7">
        <f t="shared" ref="AK22:AK85" si="10">IF(ISBLANK(S22),"",S22)</f>
        <v>2</v>
      </c>
      <c r="AL22" s="7">
        <f t="shared" ref="AL22:AL85" si="11">IF(ISBLANK(U22),"",U22)</f>
        <v>2</v>
      </c>
      <c r="AM22" s="7">
        <f t="shared" ref="AM22:AM85" si="12">IF(ISBLANK(W22),"",W22)</f>
        <v>1</v>
      </c>
      <c r="AN22" s="7">
        <f t="shared" ref="AN22:AN85" si="13">IF(ISBLANK(Y22),"",Y22)</f>
        <v>0</v>
      </c>
      <c r="AO22" t="str">
        <f t="shared" si="0"/>
        <v>L002;TC02;2;1;1;2;2;3;2;2;2;1;0;</v>
      </c>
    </row>
    <row r="23" spans="1:41" x14ac:dyDescent="0.3">
      <c r="A23" s="3" t="s">
        <v>354</v>
      </c>
      <c r="B23" s="10"/>
      <c r="C23" s="25"/>
      <c r="D23" s="24" t="str">
        <f>IF(ISBLANK(C23),"",VLOOKUP(C23,LU_Com!$A$21:$D$30,LangNum,FALSE))</f>
        <v/>
      </c>
      <c r="E23" s="4"/>
      <c r="F23" s="24" t="str">
        <f>IF(ISBLANK(E23),"",VLOOKUP(E23,LU_Com!$A$36:$D$39,LangNum,FALSE))</f>
        <v/>
      </c>
      <c r="G23" s="4"/>
      <c r="H23" s="24" t="str">
        <f>IF(ISBLANK(G23),"",VLOOKUP(G23,LU_Com!$A$44:$D$47,LangNum,FALSE))</f>
        <v/>
      </c>
      <c r="I23" s="4"/>
      <c r="J23" s="24" t="str">
        <f>IF(ISBLANK(I23),"",VLOOKUP(I23,LU_Com!$A$52:$D$55,LangNum,FALSE))</f>
        <v/>
      </c>
      <c r="K23" s="4"/>
      <c r="L23" s="24" t="str">
        <f>IF(ISBLANK(K23),"",VLOOKUP(K23,LU_Com!$A$60:$D$63,LangNum,FALSE))</f>
        <v/>
      </c>
      <c r="M23" s="4"/>
      <c r="N23" s="24" t="str">
        <f>IF(ISBLANK(M23),"",VLOOKUP(M23,LU_Com!$A$68:$D$71,LangNum,FALSE))</f>
        <v/>
      </c>
      <c r="O23" s="4"/>
      <c r="P23" s="24" t="str">
        <f>IF(ISBLANK(O23),"",VLOOKUP(O23,LU_Com!$A$76:$D$79,LangNum,FALSE))</f>
        <v/>
      </c>
      <c r="Q23" s="4"/>
      <c r="R23" s="24" t="str">
        <f>IF(ISBLANK(Q23),"",VLOOKUP(Q23,LU_Com!$A$84:$D$87,LangNum,FALSE))</f>
        <v/>
      </c>
      <c r="S23" s="4"/>
      <c r="T23" s="24" t="str">
        <f>IF(ISBLANK(S23),"",VLOOKUP(S23,LU_Com!$A$92:$D$95,LangNum,FALSE))</f>
        <v/>
      </c>
      <c r="U23" s="4"/>
      <c r="V23" s="24" t="str">
        <f>IF(ISBLANK(U23),"",VLOOKUP(U23,LU_Com!$A$100:$D$103,LangNum,FALSE))</f>
        <v/>
      </c>
      <c r="W23" s="4"/>
      <c r="X23" s="24" t="str">
        <f>IF(ISBLANK(W23),"",VLOOKUP(W23,LU_Com!$A$108:$D$111,LangNum,FALSE))</f>
        <v/>
      </c>
      <c r="Y23" s="4"/>
      <c r="Z23" s="24" t="str">
        <f>IF(ISBLANK(Y23),"",VLOOKUP(Y23,LU_Com!$A$116:$D$119,LangNum,FALSE))</f>
        <v/>
      </c>
      <c r="AB23" s="3" t="str">
        <f t="shared" si="1"/>
        <v/>
      </c>
      <c r="AC23" s="7" t="str">
        <f t="shared" si="2"/>
        <v/>
      </c>
      <c r="AD23" s="7" t="str">
        <f t="shared" si="3"/>
        <v/>
      </c>
      <c r="AE23" s="7" t="str">
        <f t="shared" si="4"/>
        <v/>
      </c>
      <c r="AF23" s="7" t="str">
        <f t="shared" si="5"/>
        <v/>
      </c>
      <c r="AG23" s="7" t="str">
        <f t="shared" si="6"/>
        <v/>
      </c>
      <c r="AH23" s="7" t="str">
        <f t="shared" si="7"/>
        <v/>
      </c>
      <c r="AI23" s="7" t="str">
        <f t="shared" si="8"/>
        <v/>
      </c>
      <c r="AJ23" s="7" t="str">
        <f t="shared" si="9"/>
        <v/>
      </c>
      <c r="AK23" s="7" t="str">
        <f t="shared" si="10"/>
        <v/>
      </c>
      <c r="AL23" s="7" t="str">
        <f t="shared" si="11"/>
        <v/>
      </c>
      <c r="AM23" s="7" t="str">
        <f t="shared" si="12"/>
        <v/>
      </c>
      <c r="AN23" s="7" t="str">
        <f t="shared" si="13"/>
        <v/>
      </c>
      <c r="AO23" t="str">
        <f t="shared" si="0"/>
        <v/>
      </c>
    </row>
    <row r="24" spans="1:41" x14ac:dyDescent="0.3">
      <c r="A24" s="3" t="s">
        <v>355</v>
      </c>
      <c r="B24" s="10"/>
      <c r="C24" s="25"/>
      <c r="D24" s="24" t="str">
        <f>IF(ISBLANK(C24),"",VLOOKUP(C24,LU_Com!$A$21:$D$30,LangNum,FALSE))</f>
        <v/>
      </c>
      <c r="E24" s="4"/>
      <c r="F24" s="24" t="str">
        <f>IF(ISBLANK(E24),"",VLOOKUP(E24,LU_Com!$A$36:$D$39,LangNum,FALSE))</f>
        <v/>
      </c>
      <c r="G24" s="4"/>
      <c r="H24" s="24" t="str">
        <f>IF(ISBLANK(G24),"",VLOOKUP(G24,LU_Com!$A$44:$D$47,LangNum,FALSE))</f>
        <v/>
      </c>
      <c r="I24" s="4"/>
      <c r="J24" s="24" t="str">
        <f>IF(ISBLANK(I24),"",VLOOKUP(I24,LU_Com!$A$52:$D$55,LangNum,FALSE))</f>
        <v/>
      </c>
      <c r="K24" s="4"/>
      <c r="L24" s="24" t="str">
        <f>IF(ISBLANK(K24),"",VLOOKUP(K24,LU_Com!$A$60:$D$63,LangNum,FALSE))</f>
        <v/>
      </c>
      <c r="M24" s="4"/>
      <c r="N24" s="24" t="str">
        <f>IF(ISBLANK(M24),"",VLOOKUP(M24,LU_Com!$A$68:$D$71,LangNum,FALSE))</f>
        <v/>
      </c>
      <c r="O24" s="4"/>
      <c r="P24" s="24" t="str">
        <f>IF(ISBLANK(O24),"",VLOOKUP(O24,LU_Com!$A$76:$D$79,LangNum,FALSE))</f>
        <v/>
      </c>
      <c r="Q24" s="4"/>
      <c r="R24" s="24" t="str">
        <f>IF(ISBLANK(Q24),"",VLOOKUP(Q24,LU_Com!$A$84:$D$87,LangNum,FALSE))</f>
        <v/>
      </c>
      <c r="S24" s="4"/>
      <c r="T24" s="24" t="str">
        <f>IF(ISBLANK(S24),"",VLOOKUP(S24,LU_Com!$A$92:$D$95,LangNum,FALSE))</f>
        <v/>
      </c>
      <c r="U24" s="4"/>
      <c r="V24" s="24" t="str">
        <f>IF(ISBLANK(U24),"",VLOOKUP(U24,LU_Com!$A$100:$D$103,LangNum,FALSE))</f>
        <v/>
      </c>
      <c r="W24" s="4"/>
      <c r="X24" s="24" t="str">
        <f>IF(ISBLANK(W24),"",VLOOKUP(W24,LU_Com!$A$108:$D$111,LangNum,FALSE))</f>
        <v/>
      </c>
      <c r="Y24" s="4"/>
      <c r="Z24" s="24" t="str">
        <f>IF(ISBLANK(Y24),"",VLOOKUP(Y24,LU_Com!$A$116:$D$119,LangNum,FALSE))</f>
        <v/>
      </c>
      <c r="AB24" s="3" t="str">
        <f t="shared" si="1"/>
        <v/>
      </c>
      <c r="AC24" s="7" t="str">
        <f t="shared" si="2"/>
        <v/>
      </c>
      <c r="AD24" s="7" t="str">
        <f t="shared" si="3"/>
        <v/>
      </c>
      <c r="AE24" s="7" t="str">
        <f t="shared" si="4"/>
        <v/>
      </c>
      <c r="AF24" s="7" t="str">
        <f t="shared" si="5"/>
        <v/>
      </c>
      <c r="AG24" s="7" t="str">
        <f t="shared" si="6"/>
        <v/>
      </c>
      <c r="AH24" s="7" t="str">
        <f t="shared" si="7"/>
        <v/>
      </c>
      <c r="AI24" s="7" t="str">
        <f t="shared" si="8"/>
        <v/>
      </c>
      <c r="AJ24" s="7" t="str">
        <f t="shared" si="9"/>
        <v/>
      </c>
      <c r="AK24" s="7" t="str">
        <f t="shared" si="10"/>
        <v/>
      </c>
      <c r="AL24" s="7" t="str">
        <f t="shared" si="11"/>
        <v/>
      </c>
      <c r="AM24" s="7" t="str">
        <f t="shared" si="12"/>
        <v/>
      </c>
      <c r="AN24" s="7" t="str">
        <f t="shared" si="13"/>
        <v/>
      </c>
      <c r="AO24" t="str">
        <f t="shared" si="0"/>
        <v/>
      </c>
    </row>
    <row r="25" spans="1:41" x14ac:dyDescent="0.3">
      <c r="A25" s="3" t="s">
        <v>356</v>
      </c>
      <c r="B25" s="10"/>
      <c r="C25" s="25"/>
      <c r="D25" s="24" t="str">
        <f>IF(ISBLANK(C25),"",VLOOKUP(C25,LU_Com!$A$21:$D$30,LangNum,FALSE))</f>
        <v/>
      </c>
      <c r="E25" s="4"/>
      <c r="F25" s="24" t="str">
        <f>IF(ISBLANK(E25),"",VLOOKUP(E25,LU_Com!$A$36:$D$39,LangNum,FALSE))</f>
        <v/>
      </c>
      <c r="G25" s="4"/>
      <c r="H25" s="24" t="str">
        <f>IF(ISBLANK(G25),"",VLOOKUP(G25,LU_Com!$A$44:$D$47,LangNum,FALSE))</f>
        <v/>
      </c>
      <c r="I25" s="4"/>
      <c r="J25" s="24" t="str">
        <f>IF(ISBLANK(I25),"",VLOOKUP(I25,LU_Com!$A$52:$D$55,LangNum,FALSE))</f>
        <v/>
      </c>
      <c r="K25" s="4"/>
      <c r="L25" s="24" t="str">
        <f>IF(ISBLANK(K25),"",VLOOKUP(K25,LU_Com!$A$60:$D$63,LangNum,FALSE))</f>
        <v/>
      </c>
      <c r="M25" s="4"/>
      <c r="N25" s="24" t="str">
        <f>IF(ISBLANK(M25),"",VLOOKUP(M25,LU_Com!$A$68:$D$71,LangNum,FALSE))</f>
        <v/>
      </c>
      <c r="O25" s="4"/>
      <c r="P25" s="24" t="str">
        <f>IF(ISBLANK(O25),"",VLOOKUP(O25,LU_Com!$A$76:$D$79,LangNum,FALSE))</f>
        <v/>
      </c>
      <c r="Q25" s="4"/>
      <c r="R25" s="24" t="str">
        <f>IF(ISBLANK(Q25),"",VLOOKUP(Q25,LU_Com!$A$84:$D$87,LangNum,FALSE))</f>
        <v/>
      </c>
      <c r="S25" s="4"/>
      <c r="T25" s="24" t="str">
        <f>IF(ISBLANK(S25),"",VLOOKUP(S25,LU_Com!$A$92:$D$95,LangNum,FALSE))</f>
        <v/>
      </c>
      <c r="U25" s="4"/>
      <c r="V25" s="24" t="str">
        <f>IF(ISBLANK(U25),"",VLOOKUP(U25,LU_Com!$A$100:$D$103,LangNum,FALSE))</f>
        <v/>
      </c>
      <c r="W25" s="4"/>
      <c r="X25" s="24" t="str">
        <f>IF(ISBLANK(W25),"",VLOOKUP(W25,LU_Com!$A$108:$D$111,LangNum,FALSE))</f>
        <v/>
      </c>
      <c r="Y25" s="4"/>
      <c r="Z25" s="24" t="str">
        <f>IF(ISBLANK(Y25),"",VLOOKUP(Y25,LU_Com!$A$116:$D$119,LangNum,FALSE))</f>
        <v/>
      </c>
      <c r="AB25" s="3" t="str">
        <f t="shared" si="1"/>
        <v/>
      </c>
      <c r="AC25" s="7" t="str">
        <f t="shared" si="2"/>
        <v/>
      </c>
      <c r="AD25" s="7" t="str">
        <f t="shared" si="3"/>
        <v/>
      </c>
      <c r="AE25" s="7" t="str">
        <f t="shared" si="4"/>
        <v/>
      </c>
      <c r="AF25" s="7" t="str">
        <f t="shared" si="5"/>
        <v/>
      </c>
      <c r="AG25" s="7" t="str">
        <f t="shared" si="6"/>
        <v/>
      </c>
      <c r="AH25" s="7" t="str">
        <f t="shared" si="7"/>
        <v/>
      </c>
      <c r="AI25" s="7" t="str">
        <f t="shared" si="8"/>
        <v/>
      </c>
      <c r="AJ25" s="7" t="str">
        <f t="shared" si="9"/>
        <v/>
      </c>
      <c r="AK25" s="7" t="str">
        <f t="shared" si="10"/>
        <v/>
      </c>
      <c r="AL25" s="7" t="str">
        <f t="shared" si="11"/>
        <v/>
      </c>
      <c r="AM25" s="7" t="str">
        <f t="shared" si="12"/>
        <v/>
      </c>
      <c r="AN25" s="7" t="str">
        <f t="shared" si="13"/>
        <v/>
      </c>
      <c r="AO25" t="str">
        <f t="shared" si="0"/>
        <v/>
      </c>
    </row>
    <row r="26" spans="1:41" x14ac:dyDescent="0.3">
      <c r="A26" s="3" t="s">
        <v>357</v>
      </c>
      <c r="B26" s="10"/>
      <c r="C26" s="25"/>
      <c r="D26" s="24" t="str">
        <f>IF(ISBLANK(C26),"",VLOOKUP(C26,LU_Com!$A$21:$D$30,LangNum,FALSE))</f>
        <v/>
      </c>
      <c r="E26" s="4"/>
      <c r="F26" s="24" t="str">
        <f>IF(ISBLANK(E26),"",VLOOKUP(E26,LU_Com!$A$36:$D$39,LangNum,FALSE))</f>
        <v/>
      </c>
      <c r="G26" s="4"/>
      <c r="H26" s="24" t="str">
        <f>IF(ISBLANK(G26),"",VLOOKUP(G26,LU_Com!$A$44:$D$47,LangNum,FALSE))</f>
        <v/>
      </c>
      <c r="I26" s="4"/>
      <c r="J26" s="24" t="str">
        <f>IF(ISBLANK(I26),"",VLOOKUP(I26,LU_Com!$A$52:$D$55,LangNum,FALSE))</f>
        <v/>
      </c>
      <c r="K26" s="4"/>
      <c r="L26" s="24" t="str">
        <f>IF(ISBLANK(K26),"",VLOOKUP(K26,LU_Com!$A$60:$D$63,LangNum,FALSE))</f>
        <v/>
      </c>
      <c r="M26" s="4"/>
      <c r="N26" s="24" t="str">
        <f>IF(ISBLANK(M26),"",VLOOKUP(M26,LU_Com!$A$68:$D$71,LangNum,FALSE))</f>
        <v/>
      </c>
      <c r="O26" s="4"/>
      <c r="P26" s="24" t="str">
        <f>IF(ISBLANK(O26),"",VLOOKUP(O26,LU_Com!$A$76:$D$79,LangNum,FALSE))</f>
        <v/>
      </c>
      <c r="Q26" s="4"/>
      <c r="R26" s="24" t="str">
        <f>IF(ISBLANK(Q26),"",VLOOKUP(Q26,LU_Com!$A$84:$D$87,LangNum,FALSE))</f>
        <v/>
      </c>
      <c r="S26" s="4"/>
      <c r="T26" s="24" t="str">
        <f>IF(ISBLANK(S26),"",VLOOKUP(S26,LU_Com!$A$92:$D$95,LangNum,FALSE))</f>
        <v/>
      </c>
      <c r="U26" s="4"/>
      <c r="V26" s="24" t="str">
        <f>IF(ISBLANK(U26),"",VLOOKUP(U26,LU_Com!$A$100:$D$103,LangNum,FALSE))</f>
        <v/>
      </c>
      <c r="W26" s="4"/>
      <c r="X26" s="24" t="str">
        <f>IF(ISBLANK(W26),"",VLOOKUP(W26,LU_Com!$A$108:$D$111,LangNum,FALSE))</f>
        <v/>
      </c>
      <c r="Y26" s="4"/>
      <c r="Z26" s="24" t="str">
        <f>IF(ISBLANK(Y26),"",VLOOKUP(Y26,LU_Com!$A$116:$D$119,LangNum,FALSE))</f>
        <v/>
      </c>
      <c r="AB26" s="3" t="str">
        <f t="shared" si="1"/>
        <v/>
      </c>
      <c r="AC26" s="7" t="str">
        <f t="shared" si="2"/>
        <v/>
      </c>
      <c r="AD26" s="7" t="str">
        <f t="shared" si="3"/>
        <v/>
      </c>
      <c r="AE26" s="7" t="str">
        <f t="shared" si="4"/>
        <v/>
      </c>
      <c r="AF26" s="7" t="str">
        <f t="shared" si="5"/>
        <v/>
      </c>
      <c r="AG26" s="7" t="str">
        <f t="shared" si="6"/>
        <v/>
      </c>
      <c r="AH26" s="7" t="str">
        <f t="shared" si="7"/>
        <v/>
      </c>
      <c r="AI26" s="7" t="str">
        <f t="shared" si="8"/>
        <v/>
      </c>
      <c r="AJ26" s="7" t="str">
        <f t="shared" si="9"/>
        <v/>
      </c>
      <c r="AK26" s="7" t="str">
        <f t="shared" si="10"/>
        <v/>
      </c>
      <c r="AL26" s="7" t="str">
        <f t="shared" si="11"/>
        <v/>
      </c>
      <c r="AM26" s="7" t="str">
        <f t="shared" si="12"/>
        <v/>
      </c>
      <c r="AN26" s="7" t="str">
        <f t="shared" si="13"/>
        <v/>
      </c>
      <c r="AO26" t="str">
        <f t="shared" si="0"/>
        <v/>
      </c>
    </row>
    <row r="27" spans="1:41" x14ac:dyDescent="0.3">
      <c r="A27" s="3" t="s">
        <v>358</v>
      </c>
      <c r="B27" s="10"/>
      <c r="C27" s="25"/>
      <c r="D27" s="24" t="str">
        <f>IF(ISBLANK(C27),"",VLOOKUP(C27,LU_Com!$A$21:$D$30,LangNum,FALSE))</f>
        <v/>
      </c>
      <c r="E27" s="4"/>
      <c r="F27" s="24" t="str">
        <f>IF(ISBLANK(E27),"",VLOOKUP(E27,LU_Com!$A$36:$D$39,LangNum,FALSE))</f>
        <v/>
      </c>
      <c r="G27" s="4"/>
      <c r="H27" s="24" t="str">
        <f>IF(ISBLANK(G27),"",VLOOKUP(G27,LU_Com!$A$44:$D$47,LangNum,FALSE))</f>
        <v/>
      </c>
      <c r="I27" s="4"/>
      <c r="J27" s="24" t="str">
        <f>IF(ISBLANK(I27),"",VLOOKUP(I27,LU_Com!$A$52:$D$55,LangNum,FALSE))</f>
        <v/>
      </c>
      <c r="K27" s="4"/>
      <c r="L27" s="24" t="str">
        <f>IF(ISBLANK(K27),"",VLOOKUP(K27,LU_Com!$A$60:$D$63,LangNum,FALSE))</f>
        <v/>
      </c>
      <c r="M27" s="4"/>
      <c r="N27" s="24" t="str">
        <f>IF(ISBLANK(M27),"",VLOOKUP(M27,LU_Com!$A$68:$D$71,LangNum,FALSE))</f>
        <v/>
      </c>
      <c r="O27" s="4"/>
      <c r="P27" s="24" t="str">
        <f>IF(ISBLANK(O27),"",VLOOKUP(O27,LU_Com!$A$76:$D$79,LangNum,FALSE))</f>
        <v/>
      </c>
      <c r="Q27" s="4"/>
      <c r="R27" s="24" t="str">
        <f>IF(ISBLANK(Q27),"",VLOOKUP(Q27,LU_Com!$A$84:$D$87,LangNum,FALSE))</f>
        <v/>
      </c>
      <c r="S27" s="4"/>
      <c r="T27" s="24" t="str">
        <f>IF(ISBLANK(S27),"",VLOOKUP(S27,LU_Com!$A$92:$D$95,LangNum,FALSE))</f>
        <v/>
      </c>
      <c r="U27" s="4"/>
      <c r="V27" s="24" t="str">
        <f>IF(ISBLANK(U27),"",VLOOKUP(U27,LU_Com!$A$100:$D$103,LangNum,FALSE))</f>
        <v/>
      </c>
      <c r="W27" s="4"/>
      <c r="X27" s="24" t="str">
        <f>IF(ISBLANK(W27),"",VLOOKUP(W27,LU_Com!$A$108:$D$111,LangNum,FALSE))</f>
        <v/>
      </c>
      <c r="Y27" s="4"/>
      <c r="Z27" s="24" t="str">
        <f>IF(ISBLANK(Y27),"",VLOOKUP(Y27,LU_Com!$A$116:$D$119,LangNum,FALSE))</f>
        <v/>
      </c>
      <c r="AB27" s="3" t="str">
        <f t="shared" si="1"/>
        <v/>
      </c>
      <c r="AC27" s="7" t="str">
        <f t="shared" si="2"/>
        <v/>
      </c>
      <c r="AD27" s="7" t="str">
        <f t="shared" si="3"/>
        <v/>
      </c>
      <c r="AE27" s="7" t="str">
        <f t="shared" si="4"/>
        <v/>
      </c>
      <c r="AF27" s="7" t="str">
        <f t="shared" si="5"/>
        <v/>
      </c>
      <c r="AG27" s="7" t="str">
        <f t="shared" si="6"/>
        <v/>
      </c>
      <c r="AH27" s="7" t="str">
        <f t="shared" si="7"/>
        <v/>
      </c>
      <c r="AI27" s="7" t="str">
        <f t="shared" si="8"/>
        <v/>
      </c>
      <c r="AJ27" s="7" t="str">
        <f t="shared" si="9"/>
        <v/>
      </c>
      <c r="AK27" s="7" t="str">
        <f t="shared" si="10"/>
        <v/>
      </c>
      <c r="AL27" s="7" t="str">
        <f t="shared" si="11"/>
        <v/>
      </c>
      <c r="AM27" s="7" t="str">
        <f t="shared" si="12"/>
        <v/>
      </c>
      <c r="AN27" s="7" t="str">
        <f t="shared" si="13"/>
        <v/>
      </c>
      <c r="AO27" t="str">
        <f t="shared" si="0"/>
        <v/>
      </c>
    </row>
    <row r="28" spans="1:41" x14ac:dyDescent="0.3">
      <c r="A28" s="3" t="s">
        <v>359</v>
      </c>
      <c r="B28" s="10"/>
      <c r="C28" s="25"/>
      <c r="D28" s="24" t="str">
        <f>IF(ISBLANK(C28),"",VLOOKUP(C28,LU_Com!$A$21:$D$30,LangNum,FALSE))</f>
        <v/>
      </c>
      <c r="E28" s="4"/>
      <c r="F28" s="24" t="str">
        <f>IF(ISBLANK(E28),"",VLOOKUP(E28,LU_Com!$A$36:$D$39,LangNum,FALSE))</f>
        <v/>
      </c>
      <c r="G28" s="4"/>
      <c r="H28" s="24" t="str">
        <f>IF(ISBLANK(G28),"",VLOOKUP(G28,LU_Com!$A$44:$D$47,LangNum,FALSE))</f>
        <v/>
      </c>
      <c r="I28" s="4"/>
      <c r="J28" s="24" t="str">
        <f>IF(ISBLANK(I28),"",VLOOKUP(I28,LU_Com!$A$52:$D$55,LangNum,FALSE))</f>
        <v/>
      </c>
      <c r="K28" s="4"/>
      <c r="L28" s="24" t="str">
        <f>IF(ISBLANK(K28),"",VLOOKUP(K28,LU_Com!$A$60:$D$63,LangNum,FALSE))</f>
        <v/>
      </c>
      <c r="M28" s="4"/>
      <c r="N28" s="24" t="str">
        <f>IF(ISBLANK(M28),"",VLOOKUP(M28,LU_Com!$A$68:$D$71,LangNum,FALSE))</f>
        <v/>
      </c>
      <c r="O28" s="4"/>
      <c r="P28" s="24" t="str">
        <f>IF(ISBLANK(O28),"",VLOOKUP(O28,LU_Com!$A$76:$D$79,LangNum,FALSE))</f>
        <v/>
      </c>
      <c r="Q28" s="4"/>
      <c r="R28" s="24" t="str">
        <f>IF(ISBLANK(Q28),"",VLOOKUP(Q28,LU_Com!$A$84:$D$87,LangNum,FALSE))</f>
        <v/>
      </c>
      <c r="S28" s="4"/>
      <c r="T28" s="24" t="str">
        <f>IF(ISBLANK(S28),"",VLOOKUP(S28,LU_Com!$A$92:$D$95,LangNum,FALSE))</f>
        <v/>
      </c>
      <c r="U28" s="4"/>
      <c r="V28" s="24" t="str">
        <f>IF(ISBLANK(U28),"",VLOOKUP(U28,LU_Com!$A$100:$D$103,LangNum,FALSE))</f>
        <v/>
      </c>
      <c r="W28" s="4"/>
      <c r="X28" s="24" t="str">
        <f>IF(ISBLANK(W28),"",VLOOKUP(W28,LU_Com!$A$108:$D$111,LangNum,FALSE))</f>
        <v/>
      </c>
      <c r="Y28" s="4"/>
      <c r="Z28" s="24" t="str">
        <f>IF(ISBLANK(Y28),"",VLOOKUP(Y28,LU_Com!$A$116:$D$119,LangNum,FALSE))</f>
        <v/>
      </c>
      <c r="AB28" s="3" t="str">
        <f t="shared" si="1"/>
        <v/>
      </c>
      <c r="AC28" s="7" t="str">
        <f t="shared" si="2"/>
        <v/>
      </c>
      <c r="AD28" s="7" t="str">
        <f t="shared" si="3"/>
        <v/>
      </c>
      <c r="AE28" s="7" t="str">
        <f t="shared" si="4"/>
        <v/>
      </c>
      <c r="AF28" s="7" t="str">
        <f t="shared" si="5"/>
        <v/>
      </c>
      <c r="AG28" s="7" t="str">
        <f t="shared" si="6"/>
        <v/>
      </c>
      <c r="AH28" s="7" t="str">
        <f t="shared" si="7"/>
        <v/>
      </c>
      <c r="AI28" s="7" t="str">
        <f t="shared" si="8"/>
        <v/>
      </c>
      <c r="AJ28" s="7" t="str">
        <f t="shared" si="9"/>
        <v/>
      </c>
      <c r="AK28" s="7" t="str">
        <f t="shared" si="10"/>
        <v/>
      </c>
      <c r="AL28" s="7" t="str">
        <f t="shared" si="11"/>
        <v/>
      </c>
      <c r="AM28" s="7" t="str">
        <f t="shared" si="12"/>
        <v/>
      </c>
      <c r="AN28" s="7" t="str">
        <f t="shared" si="13"/>
        <v/>
      </c>
      <c r="AO28" t="str">
        <f t="shared" si="0"/>
        <v/>
      </c>
    </row>
    <row r="29" spans="1:41" x14ac:dyDescent="0.3">
      <c r="A29" s="3" t="s">
        <v>360</v>
      </c>
      <c r="B29" s="10"/>
      <c r="C29" s="25"/>
      <c r="D29" s="24" t="str">
        <f>IF(ISBLANK(C29),"",VLOOKUP(C29,LU_Com!$A$21:$D$30,LangNum,FALSE))</f>
        <v/>
      </c>
      <c r="E29" s="4"/>
      <c r="F29" s="24" t="str">
        <f>IF(ISBLANK(E29),"",VLOOKUP(E29,LU_Com!$A$36:$D$39,LangNum,FALSE))</f>
        <v/>
      </c>
      <c r="G29" s="4"/>
      <c r="H29" s="24" t="str">
        <f>IF(ISBLANK(G29),"",VLOOKUP(G29,LU_Com!$A$44:$D$47,LangNum,FALSE))</f>
        <v/>
      </c>
      <c r="I29" s="4"/>
      <c r="J29" s="24" t="str">
        <f>IF(ISBLANK(I29),"",VLOOKUP(I29,LU_Com!$A$52:$D$55,LangNum,FALSE))</f>
        <v/>
      </c>
      <c r="K29" s="4"/>
      <c r="L29" s="24" t="str">
        <f>IF(ISBLANK(K29),"",VLOOKUP(K29,LU_Com!$A$60:$D$63,LangNum,FALSE))</f>
        <v/>
      </c>
      <c r="M29" s="4"/>
      <c r="N29" s="24" t="str">
        <f>IF(ISBLANK(M29),"",VLOOKUP(M29,LU_Com!$A$68:$D$71,LangNum,FALSE))</f>
        <v/>
      </c>
      <c r="O29" s="4"/>
      <c r="P29" s="24" t="str">
        <f>IF(ISBLANK(O29),"",VLOOKUP(O29,LU_Com!$A$76:$D$79,LangNum,FALSE))</f>
        <v/>
      </c>
      <c r="Q29" s="4"/>
      <c r="R29" s="24" t="str">
        <f>IF(ISBLANK(Q29),"",VLOOKUP(Q29,LU_Com!$A$84:$D$87,LangNum,FALSE))</f>
        <v/>
      </c>
      <c r="S29" s="4"/>
      <c r="T29" s="24" t="str">
        <f>IF(ISBLANK(S29),"",VLOOKUP(S29,LU_Com!$A$92:$D$95,LangNum,FALSE))</f>
        <v/>
      </c>
      <c r="U29" s="4"/>
      <c r="V29" s="24" t="str">
        <f>IF(ISBLANK(U29),"",VLOOKUP(U29,LU_Com!$A$100:$D$103,LangNum,FALSE))</f>
        <v/>
      </c>
      <c r="W29" s="4"/>
      <c r="X29" s="24" t="str">
        <f>IF(ISBLANK(W29),"",VLOOKUP(W29,LU_Com!$A$108:$D$111,LangNum,FALSE))</f>
        <v/>
      </c>
      <c r="Y29" s="4"/>
      <c r="Z29" s="24" t="str">
        <f>IF(ISBLANK(Y29),"",VLOOKUP(Y29,LU_Com!$A$116:$D$119,LangNum,FALSE))</f>
        <v/>
      </c>
      <c r="AB29" s="3" t="str">
        <f t="shared" si="1"/>
        <v/>
      </c>
      <c r="AC29" s="7" t="str">
        <f t="shared" si="2"/>
        <v/>
      </c>
      <c r="AD29" s="7" t="str">
        <f t="shared" si="3"/>
        <v/>
      </c>
      <c r="AE29" s="7" t="str">
        <f t="shared" si="4"/>
        <v/>
      </c>
      <c r="AF29" s="7" t="str">
        <f t="shared" si="5"/>
        <v/>
      </c>
      <c r="AG29" s="7" t="str">
        <f t="shared" si="6"/>
        <v/>
      </c>
      <c r="AH29" s="7" t="str">
        <f t="shared" si="7"/>
        <v/>
      </c>
      <c r="AI29" s="7" t="str">
        <f t="shared" si="8"/>
        <v/>
      </c>
      <c r="AJ29" s="7" t="str">
        <f t="shared" si="9"/>
        <v/>
      </c>
      <c r="AK29" s="7" t="str">
        <f t="shared" si="10"/>
        <v/>
      </c>
      <c r="AL29" s="7" t="str">
        <f t="shared" si="11"/>
        <v/>
      </c>
      <c r="AM29" s="7" t="str">
        <f t="shared" si="12"/>
        <v/>
      </c>
      <c r="AN29" s="7" t="str">
        <f t="shared" si="13"/>
        <v/>
      </c>
      <c r="AO29" t="str">
        <f t="shared" si="0"/>
        <v/>
      </c>
    </row>
    <row r="30" spans="1:41" x14ac:dyDescent="0.3">
      <c r="A30" s="3" t="s">
        <v>361</v>
      </c>
      <c r="B30" s="10"/>
      <c r="C30" s="25"/>
      <c r="D30" s="24" t="str">
        <f>IF(ISBLANK(C30),"",VLOOKUP(C30,LU_Com!$A$21:$D$30,LangNum,FALSE))</f>
        <v/>
      </c>
      <c r="E30" s="4"/>
      <c r="F30" s="24" t="str">
        <f>IF(ISBLANK(E30),"",VLOOKUP(E30,LU_Com!$A$36:$D$39,LangNum,FALSE))</f>
        <v/>
      </c>
      <c r="G30" s="4"/>
      <c r="H30" s="24" t="str">
        <f>IF(ISBLANK(G30),"",VLOOKUP(G30,LU_Com!$A$44:$D$47,LangNum,FALSE))</f>
        <v/>
      </c>
      <c r="I30" s="4"/>
      <c r="J30" s="24" t="str">
        <f>IF(ISBLANK(I30),"",VLOOKUP(I30,LU_Com!$A$52:$D$55,LangNum,FALSE))</f>
        <v/>
      </c>
      <c r="K30" s="4"/>
      <c r="L30" s="24" t="str">
        <f>IF(ISBLANK(K30),"",VLOOKUP(K30,LU_Com!$A$60:$D$63,LangNum,FALSE))</f>
        <v/>
      </c>
      <c r="M30" s="4"/>
      <c r="N30" s="24" t="str">
        <f>IF(ISBLANK(M30),"",VLOOKUP(M30,LU_Com!$A$68:$D$71,LangNum,FALSE))</f>
        <v/>
      </c>
      <c r="O30" s="4"/>
      <c r="P30" s="24" t="str">
        <f>IF(ISBLANK(O30),"",VLOOKUP(O30,LU_Com!$A$76:$D$79,LangNum,FALSE))</f>
        <v/>
      </c>
      <c r="Q30" s="4"/>
      <c r="R30" s="24" t="str">
        <f>IF(ISBLANK(Q30),"",VLOOKUP(Q30,LU_Com!$A$84:$D$87,LangNum,FALSE))</f>
        <v/>
      </c>
      <c r="S30" s="4"/>
      <c r="T30" s="24" t="str">
        <f>IF(ISBLANK(S30),"",VLOOKUP(S30,LU_Com!$A$92:$D$95,LangNum,FALSE))</f>
        <v/>
      </c>
      <c r="U30" s="4"/>
      <c r="V30" s="24" t="str">
        <f>IF(ISBLANK(U30),"",VLOOKUP(U30,LU_Com!$A$100:$D$103,LangNum,FALSE))</f>
        <v/>
      </c>
      <c r="W30" s="4"/>
      <c r="X30" s="24" t="str">
        <f>IF(ISBLANK(W30),"",VLOOKUP(W30,LU_Com!$A$108:$D$111,LangNum,FALSE))</f>
        <v/>
      </c>
      <c r="Y30" s="4"/>
      <c r="Z30" s="24" t="str">
        <f>IF(ISBLANK(Y30),"",VLOOKUP(Y30,LU_Com!$A$116:$D$119,LangNum,FALSE))</f>
        <v/>
      </c>
      <c r="AB30" s="3" t="str">
        <f t="shared" si="1"/>
        <v/>
      </c>
      <c r="AC30" s="7" t="str">
        <f t="shared" si="2"/>
        <v/>
      </c>
      <c r="AD30" s="7" t="str">
        <f t="shared" si="3"/>
        <v/>
      </c>
      <c r="AE30" s="7" t="str">
        <f t="shared" si="4"/>
        <v/>
      </c>
      <c r="AF30" s="7" t="str">
        <f t="shared" si="5"/>
        <v/>
      </c>
      <c r="AG30" s="7" t="str">
        <f t="shared" si="6"/>
        <v/>
      </c>
      <c r="AH30" s="7" t="str">
        <f t="shared" si="7"/>
        <v/>
      </c>
      <c r="AI30" s="7" t="str">
        <f t="shared" si="8"/>
        <v/>
      </c>
      <c r="AJ30" s="7" t="str">
        <f t="shared" si="9"/>
        <v/>
      </c>
      <c r="AK30" s="7" t="str">
        <f t="shared" si="10"/>
        <v/>
      </c>
      <c r="AL30" s="7" t="str">
        <f t="shared" si="11"/>
        <v/>
      </c>
      <c r="AM30" s="7" t="str">
        <f t="shared" si="12"/>
        <v/>
      </c>
      <c r="AN30" s="7" t="str">
        <f t="shared" si="13"/>
        <v/>
      </c>
      <c r="AO30" t="str">
        <f t="shared" si="0"/>
        <v/>
      </c>
    </row>
    <row r="31" spans="1:41" x14ac:dyDescent="0.3">
      <c r="A31" s="3" t="s">
        <v>362</v>
      </c>
      <c r="B31" s="10"/>
      <c r="C31" s="25"/>
      <c r="D31" s="24" t="str">
        <f>IF(ISBLANK(C31),"",VLOOKUP(C31,LU_Com!$A$21:$D$30,LangNum,FALSE))</f>
        <v/>
      </c>
      <c r="E31" s="4"/>
      <c r="F31" s="24" t="str">
        <f>IF(ISBLANK(E31),"",VLOOKUP(E31,LU_Com!$A$36:$D$39,LangNum,FALSE))</f>
        <v/>
      </c>
      <c r="G31" s="4"/>
      <c r="H31" s="24" t="str">
        <f>IF(ISBLANK(G31),"",VLOOKUP(G31,LU_Com!$A$44:$D$47,LangNum,FALSE))</f>
        <v/>
      </c>
      <c r="I31" s="4"/>
      <c r="J31" s="24" t="str">
        <f>IF(ISBLANK(I31),"",VLOOKUP(I31,LU_Com!$A$52:$D$55,LangNum,FALSE))</f>
        <v/>
      </c>
      <c r="K31" s="4"/>
      <c r="L31" s="24" t="str">
        <f>IF(ISBLANK(K31),"",VLOOKUP(K31,LU_Com!$A$60:$D$63,LangNum,FALSE))</f>
        <v/>
      </c>
      <c r="M31" s="4"/>
      <c r="N31" s="24" t="str">
        <f>IF(ISBLANK(M31),"",VLOOKUP(M31,LU_Com!$A$68:$D$71,LangNum,FALSE))</f>
        <v/>
      </c>
      <c r="O31" s="4"/>
      <c r="P31" s="24" t="str">
        <f>IF(ISBLANK(O31),"",VLOOKUP(O31,LU_Com!$A$76:$D$79,LangNum,FALSE))</f>
        <v/>
      </c>
      <c r="Q31" s="4"/>
      <c r="R31" s="24" t="str">
        <f>IF(ISBLANK(Q31),"",VLOOKUP(Q31,LU_Com!$A$84:$D$87,LangNum,FALSE))</f>
        <v/>
      </c>
      <c r="S31" s="4"/>
      <c r="T31" s="24" t="str">
        <f>IF(ISBLANK(S31),"",VLOOKUP(S31,LU_Com!$A$92:$D$95,LangNum,FALSE))</f>
        <v/>
      </c>
      <c r="U31" s="4"/>
      <c r="V31" s="24" t="str">
        <f>IF(ISBLANK(U31),"",VLOOKUP(U31,LU_Com!$A$100:$D$103,LangNum,FALSE))</f>
        <v/>
      </c>
      <c r="W31" s="4"/>
      <c r="X31" s="24" t="str">
        <f>IF(ISBLANK(W31),"",VLOOKUP(W31,LU_Com!$A$108:$D$111,LangNum,FALSE))</f>
        <v/>
      </c>
      <c r="Y31" s="4"/>
      <c r="Z31" s="24" t="str">
        <f>IF(ISBLANK(Y31),"",VLOOKUP(Y31,LU_Com!$A$116:$D$119,LangNum,FALSE))</f>
        <v/>
      </c>
      <c r="AB31" s="3" t="str">
        <f t="shared" si="1"/>
        <v/>
      </c>
      <c r="AC31" s="7" t="str">
        <f t="shared" si="2"/>
        <v/>
      </c>
      <c r="AD31" s="7" t="str">
        <f t="shared" si="3"/>
        <v/>
      </c>
      <c r="AE31" s="7" t="str">
        <f t="shared" si="4"/>
        <v/>
      </c>
      <c r="AF31" s="7" t="str">
        <f t="shared" si="5"/>
        <v/>
      </c>
      <c r="AG31" s="7" t="str">
        <f t="shared" si="6"/>
        <v/>
      </c>
      <c r="AH31" s="7" t="str">
        <f t="shared" si="7"/>
        <v/>
      </c>
      <c r="AI31" s="7" t="str">
        <f t="shared" si="8"/>
        <v/>
      </c>
      <c r="AJ31" s="7" t="str">
        <f t="shared" si="9"/>
        <v/>
      </c>
      <c r="AK31" s="7" t="str">
        <f t="shared" si="10"/>
        <v/>
      </c>
      <c r="AL31" s="7" t="str">
        <f t="shared" si="11"/>
        <v/>
      </c>
      <c r="AM31" s="7" t="str">
        <f t="shared" si="12"/>
        <v/>
      </c>
      <c r="AN31" s="7" t="str">
        <f t="shared" si="13"/>
        <v/>
      </c>
      <c r="AO31" t="str">
        <f t="shared" si="0"/>
        <v/>
      </c>
    </row>
    <row r="32" spans="1:41" x14ac:dyDescent="0.3">
      <c r="A32" s="3" t="s">
        <v>363</v>
      </c>
      <c r="B32" s="10"/>
      <c r="C32" s="25"/>
      <c r="D32" s="24" t="str">
        <f>IF(ISBLANK(C32),"",VLOOKUP(C32,LU_Com!$A$21:$D$30,LangNum,FALSE))</f>
        <v/>
      </c>
      <c r="E32" s="4"/>
      <c r="F32" s="24" t="str">
        <f>IF(ISBLANK(E32),"",VLOOKUP(E32,LU_Com!$A$36:$D$39,LangNum,FALSE))</f>
        <v/>
      </c>
      <c r="G32" s="4"/>
      <c r="H32" s="24" t="str">
        <f>IF(ISBLANK(G32),"",VLOOKUP(G32,LU_Com!$A$44:$D$47,LangNum,FALSE))</f>
        <v/>
      </c>
      <c r="I32" s="4"/>
      <c r="J32" s="24" t="str">
        <f>IF(ISBLANK(I32),"",VLOOKUP(I32,LU_Com!$A$52:$D$55,LangNum,FALSE))</f>
        <v/>
      </c>
      <c r="K32" s="4"/>
      <c r="L32" s="24" t="str">
        <f>IF(ISBLANK(K32),"",VLOOKUP(K32,LU_Com!$A$60:$D$63,LangNum,FALSE))</f>
        <v/>
      </c>
      <c r="M32" s="4"/>
      <c r="N32" s="24" t="str">
        <f>IF(ISBLANK(M32),"",VLOOKUP(M32,LU_Com!$A$68:$D$71,LangNum,FALSE))</f>
        <v/>
      </c>
      <c r="O32" s="4"/>
      <c r="P32" s="24" t="str">
        <f>IF(ISBLANK(O32),"",VLOOKUP(O32,LU_Com!$A$76:$D$79,LangNum,FALSE))</f>
        <v/>
      </c>
      <c r="Q32" s="4"/>
      <c r="R32" s="24" t="str">
        <f>IF(ISBLANK(Q32),"",VLOOKUP(Q32,LU_Com!$A$84:$D$87,LangNum,FALSE))</f>
        <v/>
      </c>
      <c r="S32" s="4"/>
      <c r="T32" s="24" t="str">
        <f>IF(ISBLANK(S32),"",VLOOKUP(S32,LU_Com!$A$92:$D$95,LangNum,FALSE))</f>
        <v/>
      </c>
      <c r="U32" s="4"/>
      <c r="V32" s="24" t="str">
        <f>IF(ISBLANK(U32),"",VLOOKUP(U32,LU_Com!$A$100:$D$103,LangNum,FALSE))</f>
        <v/>
      </c>
      <c r="W32" s="4"/>
      <c r="X32" s="24" t="str">
        <f>IF(ISBLANK(W32),"",VLOOKUP(W32,LU_Com!$A$108:$D$111,LangNum,FALSE))</f>
        <v/>
      </c>
      <c r="Y32" s="4"/>
      <c r="Z32" s="24" t="str">
        <f>IF(ISBLANK(Y32),"",VLOOKUP(Y32,LU_Com!$A$116:$D$119,LangNum,FALSE))</f>
        <v/>
      </c>
      <c r="AB32" s="3" t="str">
        <f t="shared" si="1"/>
        <v/>
      </c>
      <c r="AC32" s="7" t="str">
        <f t="shared" si="2"/>
        <v/>
      </c>
      <c r="AD32" s="7" t="str">
        <f t="shared" si="3"/>
        <v/>
      </c>
      <c r="AE32" s="7" t="str">
        <f t="shared" si="4"/>
        <v/>
      </c>
      <c r="AF32" s="7" t="str">
        <f t="shared" si="5"/>
        <v/>
      </c>
      <c r="AG32" s="7" t="str">
        <f t="shared" si="6"/>
        <v/>
      </c>
      <c r="AH32" s="7" t="str">
        <f t="shared" si="7"/>
        <v/>
      </c>
      <c r="AI32" s="7" t="str">
        <f t="shared" si="8"/>
        <v/>
      </c>
      <c r="AJ32" s="7" t="str">
        <f t="shared" si="9"/>
        <v/>
      </c>
      <c r="AK32" s="7" t="str">
        <f t="shared" si="10"/>
        <v/>
      </c>
      <c r="AL32" s="7" t="str">
        <f t="shared" si="11"/>
        <v/>
      </c>
      <c r="AM32" s="7" t="str">
        <f t="shared" si="12"/>
        <v/>
      </c>
      <c r="AN32" s="7" t="str">
        <f t="shared" si="13"/>
        <v/>
      </c>
      <c r="AO32" t="str">
        <f t="shared" si="0"/>
        <v/>
      </c>
    </row>
    <row r="33" spans="1:41" x14ac:dyDescent="0.3">
      <c r="A33" s="3" t="s">
        <v>364</v>
      </c>
      <c r="B33" s="10"/>
      <c r="C33" s="25"/>
      <c r="D33" s="24" t="str">
        <f>IF(ISBLANK(C33),"",VLOOKUP(C33,LU_Com!$A$21:$D$30,LangNum,FALSE))</f>
        <v/>
      </c>
      <c r="E33" s="4"/>
      <c r="F33" s="24" t="str">
        <f>IF(ISBLANK(E33),"",VLOOKUP(E33,LU_Com!$A$36:$D$39,LangNum,FALSE))</f>
        <v/>
      </c>
      <c r="G33" s="4"/>
      <c r="H33" s="24" t="str">
        <f>IF(ISBLANK(G33),"",VLOOKUP(G33,LU_Com!$A$44:$D$47,LangNum,FALSE))</f>
        <v/>
      </c>
      <c r="I33" s="4"/>
      <c r="J33" s="24" t="str">
        <f>IF(ISBLANK(I33),"",VLOOKUP(I33,LU_Com!$A$52:$D$55,LangNum,FALSE))</f>
        <v/>
      </c>
      <c r="K33" s="4"/>
      <c r="L33" s="24" t="str">
        <f>IF(ISBLANK(K33),"",VLOOKUP(K33,LU_Com!$A$60:$D$63,LangNum,FALSE))</f>
        <v/>
      </c>
      <c r="M33" s="4"/>
      <c r="N33" s="24" t="str">
        <f>IF(ISBLANK(M33),"",VLOOKUP(M33,LU_Com!$A$68:$D$71,LangNum,FALSE))</f>
        <v/>
      </c>
      <c r="O33" s="4"/>
      <c r="P33" s="24" t="str">
        <f>IF(ISBLANK(O33),"",VLOOKUP(O33,LU_Com!$A$76:$D$79,LangNum,FALSE))</f>
        <v/>
      </c>
      <c r="Q33" s="4"/>
      <c r="R33" s="24" t="str">
        <f>IF(ISBLANK(Q33),"",VLOOKUP(Q33,LU_Com!$A$84:$D$87,LangNum,FALSE))</f>
        <v/>
      </c>
      <c r="S33" s="4"/>
      <c r="T33" s="24" t="str">
        <f>IF(ISBLANK(S33),"",VLOOKUP(S33,LU_Com!$A$92:$D$95,LangNum,FALSE))</f>
        <v/>
      </c>
      <c r="U33" s="4"/>
      <c r="V33" s="24" t="str">
        <f>IF(ISBLANK(U33),"",VLOOKUP(U33,LU_Com!$A$100:$D$103,LangNum,FALSE))</f>
        <v/>
      </c>
      <c r="W33" s="4"/>
      <c r="X33" s="24" t="str">
        <f>IF(ISBLANK(W33),"",VLOOKUP(W33,LU_Com!$A$108:$D$111,LangNum,FALSE))</f>
        <v/>
      </c>
      <c r="Y33" s="4"/>
      <c r="Z33" s="24" t="str">
        <f>IF(ISBLANK(Y33),"",VLOOKUP(Y33,LU_Com!$A$116:$D$119,LangNum,FALSE))</f>
        <v/>
      </c>
      <c r="AB33" s="3" t="str">
        <f t="shared" si="1"/>
        <v/>
      </c>
      <c r="AC33" s="7" t="str">
        <f t="shared" si="2"/>
        <v/>
      </c>
      <c r="AD33" s="7" t="str">
        <f t="shared" si="3"/>
        <v/>
      </c>
      <c r="AE33" s="7" t="str">
        <f t="shared" si="4"/>
        <v/>
      </c>
      <c r="AF33" s="7" t="str">
        <f t="shared" si="5"/>
        <v/>
      </c>
      <c r="AG33" s="7" t="str">
        <f t="shared" si="6"/>
        <v/>
      </c>
      <c r="AH33" s="7" t="str">
        <f t="shared" si="7"/>
        <v/>
      </c>
      <c r="AI33" s="7" t="str">
        <f t="shared" si="8"/>
        <v/>
      </c>
      <c r="AJ33" s="7" t="str">
        <f t="shared" si="9"/>
        <v/>
      </c>
      <c r="AK33" s="7" t="str">
        <f t="shared" si="10"/>
        <v/>
      </c>
      <c r="AL33" s="7" t="str">
        <f t="shared" si="11"/>
        <v/>
      </c>
      <c r="AM33" s="7" t="str">
        <f t="shared" si="12"/>
        <v/>
      </c>
      <c r="AN33" s="7" t="str">
        <f t="shared" si="13"/>
        <v/>
      </c>
      <c r="AO33" t="str">
        <f t="shared" si="0"/>
        <v/>
      </c>
    </row>
    <row r="34" spans="1:41" x14ac:dyDescent="0.3">
      <c r="A34" s="3" t="s">
        <v>365</v>
      </c>
      <c r="B34" s="10"/>
      <c r="C34" s="25"/>
      <c r="D34" s="24" t="str">
        <f>IF(ISBLANK(C34),"",VLOOKUP(C34,LU_Com!$A$21:$D$30,LangNum,FALSE))</f>
        <v/>
      </c>
      <c r="E34" s="4"/>
      <c r="F34" s="24" t="str">
        <f>IF(ISBLANK(E34),"",VLOOKUP(E34,LU_Com!$A$36:$D$39,LangNum,FALSE))</f>
        <v/>
      </c>
      <c r="G34" s="4"/>
      <c r="H34" s="24" t="str">
        <f>IF(ISBLANK(G34),"",VLOOKUP(G34,LU_Com!$A$44:$D$47,LangNum,FALSE))</f>
        <v/>
      </c>
      <c r="I34" s="4"/>
      <c r="J34" s="24" t="str">
        <f>IF(ISBLANK(I34),"",VLOOKUP(I34,LU_Com!$A$52:$D$55,LangNum,FALSE))</f>
        <v/>
      </c>
      <c r="K34" s="4"/>
      <c r="L34" s="24" t="str">
        <f>IF(ISBLANK(K34),"",VLOOKUP(K34,LU_Com!$A$60:$D$63,LangNum,FALSE))</f>
        <v/>
      </c>
      <c r="M34" s="4"/>
      <c r="N34" s="24" t="str">
        <f>IF(ISBLANK(M34),"",VLOOKUP(M34,LU_Com!$A$68:$D$71,LangNum,FALSE))</f>
        <v/>
      </c>
      <c r="O34" s="4"/>
      <c r="P34" s="24" t="str">
        <f>IF(ISBLANK(O34),"",VLOOKUP(O34,LU_Com!$A$76:$D$79,LangNum,FALSE))</f>
        <v/>
      </c>
      <c r="Q34" s="4"/>
      <c r="R34" s="24" t="str">
        <f>IF(ISBLANK(Q34),"",VLOOKUP(Q34,LU_Com!$A$84:$D$87,LangNum,FALSE))</f>
        <v/>
      </c>
      <c r="S34" s="4"/>
      <c r="T34" s="24" t="str">
        <f>IF(ISBLANK(S34),"",VLOOKUP(S34,LU_Com!$A$92:$D$95,LangNum,FALSE))</f>
        <v/>
      </c>
      <c r="U34" s="4"/>
      <c r="V34" s="24" t="str">
        <f>IF(ISBLANK(U34),"",VLOOKUP(U34,LU_Com!$A$100:$D$103,LangNum,FALSE))</f>
        <v/>
      </c>
      <c r="W34" s="4"/>
      <c r="X34" s="24" t="str">
        <f>IF(ISBLANK(W34),"",VLOOKUP(W34,LU_Com!$A$108:$D$111,LangNum,FALSE))</f>
        <v/>
      </c>
      <c r="Y34" s="4"/>
      <c r="Z34" s="24" t="str">
        <f>IF(ISBLANK(Y34),"",VLOOKUP(Y34,LU_Com!$A$116:$D$119,LangNum,FALSE))</f>
        <v/>
      </c>
      <c r="AB34" s="3" t="str">
        <f t="shared" si="1"/>
        <v/>
      </c>
      <c r="AC34" s="7" t="str">
        <f t="shared" si="2"/>
        <v/>
      </c>
      <c r="AD34" s="7" t="str">
        <f t="shared" si="3"/>
        <v/>
      </c>
      <c r="AE34" s="7" t="str">
        <f t="shared" si="4"/>
        <v/>
      </c>
      <c r="AF34" s="7" t="str">
        <f t="shared" si="5"/>
        <v/>
      </c>
      <c r="AG34" s="7" t="str">
        <f t="shared" si="6"/>
        <v/>
      </c>
      <c r="AH34" s="7" t="str">
        <f t="shared" si="7"/>
        <v/>
      </c>
      <c r="AI34" s="7" t="str">
        <f t="shared" si="8"/>
        <v/>
      </c>
      <c r="AJ34" s="7" t="str">
        <f t="shared" si="9"/>
        <v/>
      </c>
      <c r="AK34" s="7" t="str">
        <f t="shared" si="10"/>
        <v/>
      </c>
      <c r="AL34" s="7" t="str">
        <f t="shared" si="11"/>
        <v/>
      </c>
      <c r="AM34" s="7" t="str">
        <f t="shared" si="12"/>
        <v/>
      </c>
      <c r="AN34" s="7" t="str">
        <f t="shared" si="13"/>
        <v/>
      </c>
      <c r="AO34" t="str">
        <f t="shared" si="0"/>
        <v/>
      </c>
    </row>
    <row r="35" spans="1:41" x14ac:dyDescent="0.3">
      <c r="A35" s="3" t="s">
        <v>366</v>
      </c>
      <c r="B35" s="10"/>
      <c r="C35" s="25"/>
      <c r="D35" s="24" t="str">
        <f>IF(ISBLANK(C35),"",VLOOKUP(C35,LU_Com!$A$21:$D$30,LangNum,FALSE))</f>
        <v/>
      </c>
      <c r="E35" s="4"/>
      <c r="F35" s="24" t="str">
        <f>IF(ISBLANK(E35),"",VLOOKUP(E35,LU_Com!$A$36:$D$39,LangNum,FALSE))</f>
        <v/>
      </c>
      <c r="G35" s="4"/>
      <c r="H35" s="24" t="str">
        <f>IF(ISBLANK(G35),"",VLOOKUP(G35,LU_Com!$A$44:$D$47,LangNum,FALSE))</f>
        <v/>
      </c>
      <c r="I35" s="4"/>
      <c r="J35" s="24" t="str">
        <f>IF(ISBLANK(I35),"",VLOOKUP(I35,LU_Com!$A$52:$D$55,LangNum,FALSE))</f>
        <v/>
      </c>
      <c r="K35" s="4"/>
      <c r="L35" s="24" t="str">
        <f>IF(ISBLANK(K35),"",VLOOKUP(K35,LU_Com!$A$60:$D$63,LangNum,FALSE))</f>
        <v/>
      </c>
      <c r="M35" s="4"/>
      <c r="N35" s="24" t="str">
        <f>IF(ISBLANK(M35),"",VLOOKUP(M35,LU_Com!$A$68:$D$71,LangNum,FALSE))</f>
        <v/>
      </c>
      <c r="O35" s="4"/>
      <c r="P35" s="24" t="str">
        <f>IF(ISBLANK(O35),"",VLOOKUP(O35,LU_Com!$A$76:$D$79,LangNum,FALSE))</f>
        <v/>
      </c>
      <c r="Q35" s="4"/>
      <c r="R35" s="24" t="str">
        <f>IF(ISBLANK(Q35),"",VLOOKUP(Q35,LU_Com!$A$84:$D$87,LangNum,FALSE))</f>
        <v/>
      </c>
      <c r="S35" s="4"/>
      <c r="T35" s="24" t="str">
        <f>IF(ISBLANK(S35),"",VLOOKUP(S35,LU_Com!$A$92:$D$95,LangNum,FALSE))</f>
        <v/>
      </c>
      <c r="U35" s="4"/>
      <c r="V35" s="24" t="str">
        <f>IF(ISBLANK(U35),"",VLOOKUP(U35,LU_Com!$A$100:$D$103,LangNum,FALSE))</f>
        <v/>
      </c>
      <c r="W35" s="4"/>
      <c r="X35" s="24" t="str">
        <f>IF(ISBLANK(W35),"",VLOOKUP(W35,LU_Com!$A$108:$D$111,LangNum,FALSE))</f>
        <v/>
      </c>
      <c r="Y35" s="4"/>
      <c r="Z35" s="24" t="str">
        <f>IF(ISBLANK(Y35),"",VLOOKUP(Y35,LU_Com!$A$116:$D$119,LangNum,FALSE))</f>
        <v/>
      </c>
      <c r="AB35" s="3" t="str">
        <f t="shared" si="1"/>
        <v/>
      </c>
      <c r="AC35" s="7" t="str">
        <f t="shared" si="2"/>
        <v/>
      </c>
      <c r="AD35" s="7" t="str">
        <f t="shared" si="3"/>
        <v/>
      </c>
      <c r="AE35" s="7" t="str">
        <f t="shared" si="4"/>
        <v/>
      </c>
      <c r="AF35" s="7" t="str">
        <f t="shared" si="5"/>
        <v/>
      </c>
      <c r="AG35" s="7" t="str">
        <f t="shared" si="6"/>
        <v/>
      </c>
      <c r="AH35" s="7" t="str">
        <f t="shared" si="7"/>
        <v/>
      </c>
      <c r="AI35" s="7" t="str">
        <f t="shared" si="8"/>
        <v/>
      </c>
      <c r="AJ35" s="7" t="str">
        <f t="shared" si="9"/>
        <v/>
      </c>
      <c r="AK35" s="7" t="str">
        <f t="shared" si="10"/>
        <v/>
      </c>
      <c r="AL35" s="7" t="str">
        <f t="shared" si="11"/>
        <v/>
      </c>
      <c r="AM35" s="7" t="str">
        <f t="shared" si="12"/>
        <v/>
      </c>
      <c r="AN35" s="7" t="str">
        <f t="shared" si="13"/>
        <v/>
      </c>
      <c r="AO35" t="str">
        <f t="shared" si="0"/>
        <v/>
      </c>
    </row>
    <row r="36" spans="1:41" x14ac:dyDescent="0.3">
      <c r="A36" s="3" t="s">
        <v>367</v>
      </c>
      <c r="B36" s="10"/>
      <c r="C36" s="25"/>
      <c r="D36" s="24" t="str">
        <f>IF(ISBLANK(C36),"",VLOOKUP(C36,LU_Com!$A$21:$D$30,LangNum,FALSE))</f>
        <v/>
      </c>
      <c r="E36" s="4"/>
      <c r="F36" s="24" t="str">
        <f>IF(ISBLANK(E36),"",VLOOKUP(E36,LU_Com!$A$36:$D$39,LangNum,FALSE))</f>
        <v/>
      </c>
      <c r="G36" s="4"/>
      <c r="H36" s="24" t="str">
        <f>IF(ISBLANK(G36),"",VLOOKUP(G36,LU_Com!$A$44:$D$47,LangNum,FALSE))</f>
        <v/>
      </c>
      <c r="I36" s="4"/>
      <c r="J36" s="24" t="str">
        <f>IF(ISBLANK(I36),"",VLOOKUP(I36,LU_Com!$A$52:$D$55,LangNum,FALSE))</f>
        <v/>
      </c>
      <c r="K36" s="4"/>
      <c r="L36" s="24" t="str">
        <f>IF(ISBLANK(K36),"",VLOOKUP(K36,LU_Com!$A$60:$D$63,LangNum,FALSE))</f>
        <v/>
      </c>
      <c r="M36" s="4"/>
      <c r="N36" s="24" t="str">
        <f>IF(ISBLANK(M36),"",VLOOKUP(M36,LU_Com!$A$68:$D$71,LangNum,FALSE))</f>
        <v/>
      </c>
      <c r="O36" s="4"/>
      <c r="P36" s="24" t="str">
        <f>IF(ISBLANK(O36),"",VLOOKUP(O36,LU_Com!$A$76:$D$79,LangNum,FALSE))</f>
        <v/>
      </c>
      <c r="Q36" s="4"/>
      <c r="R36" s="24" t="str">
        <f>IF(ISBLANK(Q36),"",VLOOKUP(Q36,LU_Com!$A$84:$D$87,LangNum,FALSE))</f>
        <v/>
      </c>
      <c r="S36" s="4"/>
      <c r="T36" s="24" t="str">
        <f>IF(ISBLANK(S36),"",VLOOKUP(S36,LU_Com!$A$92:$D$95,LangNum,FALSE))</f>
        <v/>
      </c>
      <c r="U36" s="4"/>
      <c r="V36" s="24" t="str">
        <f>IF(ISBLANK(U36),"",VLOOKUP(U36,LU_Com!$A$100:$D$103,LangNum,FALSE))</f>
        <v/>
      </c>
      <c r="W36" s="4"/>
      <c r="X36" s="24" t="str">
        <f>IF(ISBLANK(W36),"",VLOOKUP(W36,LU_Com!$A$108:$D$111,LangNum,FALSE))</f>
        <v/>
      </c>
      <c r="Y36" s="4"/>
      <c r="Z36" s="24" t="str">
        <f>IF(ISBLANK(Y36),"",VLOOKUP(Y36,LU_Com!$A$116:$D$119,LangNum,FALSE))</f>
        <v/>
      </c>
      <c r="AB36" s="3" t="str">
        <f t="shared" si="1"/>
        <v/>
      </c>
      <c r="AC36" s="7" t="str">
        <f t="shared" si="2"/>
        <v/>
      </c>
      <c r="AD36" s="7" t="str">
        <f t="shared" si="3"/>
        <v/>
      </c>
      <c r="AE36" s="7" t="str">
        <f t="shared" si="4"/>
        <v/>
      </c>
      <c r="AF36" s="7" t="str">
        <f t="shared" si="5"/>
        <v/>
      </c>
      <c r="AG36" s="7" t="str">
        <f t="shared" si="6"/>
        <v/>
      </c>
      <c r="AH36" s="7" t="str">
        <f t="shared" si="7"/>
        <v/>
      </c>
      <c r="AI36" s="7" t="str">
        <f t="shared" si="8"/>
        <v/>
      </c>
      <c r="AJ36" s="7" t="str">
        <f t="shared" si="9"/>
        <v/>
      </c>
      <c r="AK36" s="7" t="str">
        <f t="shared" si="10"/>
        <v/>
      </c>
      <c r="AL36" s="7" t="str">
        <f t="shared" si="11"/>
        <v/>
      </c>
      <c r="AM36" s="7" t="str">
        <f t="shared" si="12"/>
        <v/>
      </c>
      <c r="AN36" s="7" t="str">
        <f t="shared" si="13"/>
        <v/>
      </c>
      <c r="AO36" t="str">
        <f t="shared" si="0"/>
        <v/>
      </c>
    </row>
    <row r="37" spans="1:41" x14ac:dyDescent="0.3">
      <c r="A37" s="3" t="s">
        <v>368</v>
      </c>
      <c r="B37" s="10"/>
      <c r="C37" s="25"/>
      <c r="D37" s="24" t="str">
        <f>IF(ISBLANK(C37),"",VLOOKUP(C37,LU_Com!$A$21:$D$30,LangNum,FALSE))</f>
        <v/>
      </c>
      <c r="E37" s="4"/>
      <c r="F37" s="24" t="str">
        <f>IF(ISBLANK(E37),"",VLOOKUP(E37,LU_Com!$A$36:$D$39,LangNum,FALSE))</f>
        <v/>
      </c>
      <c r="G37" s="4"/>
      <c r="H37" s="24" t="str">
        <f>IF(ISBLANK(G37),"",VLOOKUP(G37,LU_Com!$A$44:$D$47,LangNum,FALSE))</f>
        <v/>
      </c>
      <c r="I37" s="4"/>
      <c r="J37" s="24" t="str">
        <f>IF(ISBLANK(I37),"",VLOOKUP(I37,LU_Com!$A$52:$D$55,LangNum,FALSE))</f>
        <v/>
      </c>
      <c r="K37" s="4"/>
      <c r="L37" s="24" t="str">
        <f>IF(ISBLANK(K37),"",VLOOKUP(K37,LU_Com!$A$60:$D$63,LangNum,FALSE))</f>
        <v/>
      </c>
      <c r="M37" s="4"/>
      <c r="N37" s="24" t="str">
        <f>IF(ISBLANK(M37),"",VLOOKUP(M37,LU_Com!$A$68:$D$71,LangNum,FALSE))</f>
        <v/>
      </c>
      <c r="O37" s="4"/>
      <c r="P37" s="24" t="str">
        <f>IF(ISBLANK(O37),"",VLOOKUP(O37,LU_Com!$A$76:$D$79,LangNum,FALSE))</f>
        <v/>
      </c>
      <c r="Q37" s="4"/>
      <c r="R37" s="24" t="str">
        <f>IF(ISBLANK(Q37),"",VLOOKUP(Q37,LU_Com!$A$84:$D$87,LangNum,FALSE))</f>
        <v/>
      </c>
      <c r="S37" s="4"/>
      <c r="T37" s="24" t="str">
        <f>IF(ISBLANK(S37),"",VLOOKUP(S37,LU_Com!$A$92:$D$95,LangNum,FALSE))</f>
        <v/>
      </c>
      <c r="U37" s="4"/>
      <c r="V37" s="24" t="str">
        <f>IF(ISBLANK(U37),"",VLOOKUP(U37,LU_Com!$A$100:$D$103,LangNum,FALSE))</f>
        <v/>
      </c>
      <c r="W37" s="4"/>
      <c r="X37" s="24" t="str">
        <f>IF(ISBLANK(W37),"",VLOOKUP(W37,LU_Com!$A$108:$D$111,LangNum,FALSE))</f>
        <v/>
      </c>
      <c r="Y37" s="4"/>
      <c r="Z37" s="24" t="str">
        <f>IF(ISBLANK(Y37),"",VLOOKUP(Y37,LU_Com!$A$116:$D$119,LangNum,FALSE))</f>
        <v/>
      </c>
      <c r="AB37" s="3" t="str">
        <f t="shared" si="1"/>
        <v/>
      </c>
      <c r="AC37" s="7" t="str">
        <f t="shared" si="2"/>
        <v/>
      </c>
      <c r="AD37" s="7" t="str">
        <f t="shared" si="3"/>
        <v/>
      </c>
      <c r="AE37" s="7" t="str">
        <f t="shared" si="4"/>
        <v/>
      </c>
      <c r="AF37" s="7" t="str">
        <f t="shared" si="5"/>
        <v/>
      </c>
      <c r="AG37" s="7" t="str">
        <f t="shared" si="6"/>
        <v/>
      </c>
      <c r="AH37" s="7" t="str">
        <f t="shared" si="7"/>
        <v/>
      </c>
      <c r="AI37" s="7" t="str">
        <f t="shared" si="8"/>
        <v/>
      </c>
      <c r="AJ37" s="7" t="str">
        <f t="shared" si="9"/>
        <v/>
      </c>
      <c r="AK37" s="7" t="str">
        <f t="shared" si="10"/>
        <v/>
      </c>
      <c r="AL37" s="7" t="str">
        <f t="shared" si="11"/>
        <v/>
      </c>
      <c r="AM37" s="7" t="str">
        <f t="shared" si="12"/>
        <v/>
      </c>
      <c r="AN37" s="7" t="str">
        <f t="shared" si="13"/>
        <v/>
      </c>
      <c r="AO37" t="str">
        <f t="shared" si="0"/>
        <v/>
      </c>
    </row>
    <row r="38" spans="1:41" x14ac:dyDescent="0.3">
      <c r="A38" s="3" t="s">
        <v>369</v>
      </c>
      <c r="B38" s="10"/>
      <c r="C38" s="25"/>
      <c r="D38" s="24" t="str">
        <f>IF(ISBLANK(C38),"",VLOOKUP(C38,LU_Com!$A$21:$D$30,LangNum,FALSE))</f>
        <v/>
      </c>
      <c r="E38" s="4"/>
      <c r="F38" s="24" t="str">
        <f>IF(ISBLANK(E38),"",VLOOKUP(E38,LU_Com!$A$36:$D$39,LangNum,FALSE))</f>
        <v/>
      </c>
      <c r="G38" s="4"/>
      <c r="H38" s="24" t="str">
        <f>IF(ISBLANK(G38),"",VLOOKUP(G38,LU_Com!$A$44:$D$47,LangNum,FALSE))</f>
        <v/>
      </c>
      <c r="I38" s="4"/>
      <c r="J38" s="24" t="str">
        <f>IF(ISBLANK(I38),"",VLOOKUP(I38,LU_Com!$A$52:$D$55,LangNum,FALSE))</f>
        <v/>
      </c>
      <c r="K38" s="4"/>
      <c r="L38" s="24" t="str">
        <f>IF(ISBLANK(K38),"",VLOOKUP(K38,LU_Com!$A$60:$D$63,LangNum,FALSE))</f>
        <v/>
      </c>
      <c r="M38" s="4"/>
      <c r="N38" s="24" t="str">
        <f>IF(ISBLANK(M38),"",VLOOKUP(M38,LU_Com!$A$68:$D$71,LangNum,FALSE))</f>
        <v/>
      </c>
      <c r="O38" s="4"/>
      <c r="P38" s="24" t="str">
        <f>IF(ISBLANK(O38),"",VLOOKUP(O38,LU_Com!$A$76:$D$79,LangNum,FALSE))</f>
        <v/>
      </c>
      <c r="Q38" s="4"/>
      <c r="R38" s="24" t="str">
        <f>IF(ISBLANK(Q38),"",VLOOKUP(Q38,LU_Com!$A$84:$D$87,LangNum,FALSE))</f>
        <v/>
      </c>
      <c r="S38" s="4"/>
      <c r="T38" s="24" t="str">
        <f>IF(ISBLANK(S38),"",VLOOKUP(S38,LU_Com!$A$92:$D$95,LangNum,FALSE))</f>
        <v/>
      </c>
      <c r="U38" s="4"/>
      <c r="V38" s="24" t="str">
        <f>IF(ISBLANK(U38),"",VLOOKUP(U38,LU_Com!$A$100:$D$103,LangNum,FALSE))</f>
        <v/>
      </c>
      <c r="W38" s="4"/>
      <c r="X38" s="24" t="str">
        <f>IF(ISBLANK(W38),"",VLOOKUP(W38,LU_Com!$A$108:$D$111,LangNum,FALSE))</f>
        <v/>
      </c>
      <c r="Y38" s="4"/>
      <c r="Z38" s="24" t="str">
        <f>IF(ISBLANK(Y38),"",VLOOKUP(Y38,LU_Com!$A$116:$D$119,LangNum,FALSE))</f>
        <v/>
      </c>
      <c r="AB38" s="3" t="str">
        <f t="shared" si="1"/>
        <v/>
      </c>
      <c r="AC38" s="7" t="str">
        <f t="shared" si="2"/>
        <v/>
      </c>
      <c r="AD38" s="7" t="str">
        <f t="shared" si="3"/>
        <v/>
      </c>
      <c r="AE38" s="7" t="str">
        <f t="shared" si="4"/>
        <v/>
      </c>
      <c r="AF38" s="7" t="str">
        <f t="shared" si="5"/>
        <v/>
      </c>
      <c r="AG38" s="7" t="str">
        <f t="shared" si="6"/>
        <v/>
      </c>
      <c r="AH38" s="7" t="str">
        <f t="shared" si="7"/>
        <v/>
      </c>
      <c r="AI38" s="7" t="str">
        <f t="shared" si="8"/>
        <v/>
      </c>
      <c r="AJ38" s="7" t="str">
        <f t="shared" si="9"/>
        <v/>
      </c>
      <c r="AK38" s="7" t="str">
        <f t="shared" si="10"/>
        <v/>
      </c>
      <c r="AL38" s="7" t="str">
        <f t="shared" si="11"/>
        <v/>
      </c>
      <c r="AM38" s="7" t="str">
        <f t="shared" si="12"/>
        <v/>
      </c>
      <c r="AN38" s="7" t="str">
        <f t="shared" si="13"/>
        <v/>
      </c>
      <c r="AO38" t="str">
        <f t="shared" si="0"/>
        <v/>
      </c>
    </row>
    <row r="39" spans="1:41" x14ac:dyDescent="0.3">
      <c r="A39" s="3" t="s">
        <v>370</v>
      </c>
      <c r="B39" s="10"/>
      <c r="C39" s="25"/>
      <c r="D39" s="24" t="str">
        <f>IF(ISBLANK(C39),"",VLOOKUP(C39,LU_Com!$A$21:$D$30,LangNum,FALSE))</f>
        <v/>
      </c>
      <c r="E39" s="4"/>
      <c r="F39" s="24" t="str">
        <f>IF(ISBLANK(E39),"",VLOOKUP(E39,LU_Com!$A$36:$D$39,LangNum,FALSE))</f>
        <v/>
      </c>
      <c r="G39" s="4"/>
      <c r="H39" s="24" t="str">
        <f>IF(ISBLANK(G39),"",VLOOKUP(G39,LU_Com!$A$44:$D$47,LangNum,FALSE))</f>
        <v/>
      </c>
      <c r="I39" s="4"/>
      <c r="J39" s="24" t="str">
        <f>IF(ISBLANK(I39),"",VLOOKUP(I39,LU_Com!$A$52:$D$55,LangNum,FALSE))</f>
        <v/>
      </c>
      <c r="K39" s="4"/>
      <c r="L39" s="24" t="str">
        <f>IF(ISBLANK(K39),"",VLOOKUP(K39,LU_Com!$A$60:$D$63,LangNum,FALSE))</f>
        <v/>
      </c>
      <c r="M39" s="4"/>
      <c r="N39" s="24" t="str">
        <f>IF(ISBLANK(M39),"",VLOOKUP(M39,LU_Com!$A$68:$D$71,LangNum,FALSE))</f>
        <v/>
      </c>
      <c r="O39" s="4"/>
      <c r="P39" s="24" t="str">
        <f>IF(ISBLANK(O39),"",VLOOKUP(O39,LU_Com!$A$76:$D$79,LangNum,FALSE))</f>
        <v/>
      </c>
      <c r="Q39" s="4"/>
      <c r="R39" s="24" t="str">
        <f>IF(ISBLANK(Q39),"",VLOOKUP(Q39,LU_Com!$A$84:$D$87,LangNum,FALSE))</f>
        <v/>
      </c>
      <c r="S39" s="4"/>
      <c r="T39" s="24" t="str">
        <f>IF(ISBLANK(S39),"",VLOOKUP(S39,LU_Com!$A$92:$D$95,LangNum,FALSE))</f>
        <v/>
      </c>
      <c r="U39" s="4"/>
      <c r="V39" s="24" t="str">
        <f>IF(ISBLANK(U39),"",VLOOKUP(U39,LU_Com!$A$100:$D$103,LangNum,FALSE))</f>
        <v/>
      </c>
      <c r="W39" s="4"/>
      <c r="X39" s="24" t="str">
        <f>IF(ISBLANK(W39),"",VLOOKUP(W39,LU_Com!$A$108:$D$111,LangNum,FALSE))</f>
        <v/>
      </c>
      <c r="Y39" s="4"/>
      <c r="Z39" s="24" t="str">
        <f>IF(ISBLANK(Y39),"",VLOOKUP(Y39,LU_Com!$A$116:$D$119,LangNum,FALSE))</f>
        <v/>
      </c>
      <c r="AB39" s="3" t="str">
        <f t="shared" si="1"/>
        <v/>
      </c>
      <c r="AC39" s="7" t="str">
        <f t="shared" si="2"/>
        <v/>
      </c>
      <c r="AD39" s="7" t="str">
        <f t="shared" si="3"/>
        <v/>
      </c>
      <c r="AE39" s="7" t="str">
        <f t="shared" si="4"/>
        <v/>
      </c>
      <c r="AF39" s="7" t="str">
        <f t="shared" si="5"/>
        <v/>
      </c>
      <c r="AG39" s="7" t="str">
        <f t="shared" si="6"/>
        <v/>
      </c>
      <c r="AH39" s="7" t="str">
        <f t="shared" si="7"/>
        <v/>
      </c>
      <c r="AI39" s="7" t="str">
        <f t="shared" si="8"/>
        <v/>
      </c>
      <c r="AJ39" s="7" t="str">
        <f t="shared" si="9"/>
        <v/>
      </c>
      <c r="AK39" s="7" t="str">
        <f t="shared" si="10"/>
        <v/>
      </c>
      <c r="AL39" s="7" t="str">
        <f t="shared" si="11"/>
        <v/>
      </c>
      <c r="AM39" s="7" t="str">
        <f t="shared" si="12"/>
        <v/>
      </c>
      <c r="AN39" s="7" t="str">
        <f t="shared" si="13"/>
        <v/>
      </c>
      <c r="AO39" t="str">
        <f t="shared" si="0"/>
        <v/>
      </c>
    </row>
    <row r="40" spans="1:41" x14ac:dyDescent="0.3">
      <c r="A40" s="3" t="s">
        <v>371</v>
      </c>
      <c r="B40" s="10"/>
      <c r="C40" s="25"/>
      <c r="D40" s="24" t="str">
        <f>IF(ISBLANK(C40),"",VLOOKUP(C40,LU_Com!$A$21:$D$30,LangNum,FALSE))</f>
        <v/>
      </c>
      <c r="E40" s="4"/>
      <c r="F40" s="24" t="str">
        <f>IF(ISBLANK(E40),"",VLOOKUP(E40,LU_Com!$A$36:$D$39,LangNum,FALSE))</f>
        <v/>
      </c>
      <c r="G40" s="4"/>
      <c r="H40" s="24" t="str">
        <f>IF(ISBLANK(G40),"",VLOOKUP(G40,LU_Com!$A$44:$D$47,LangNum,FALSE))</f>
        <v/>
      </c>
      <c r="I40" s="4"/>
      <c r="J40" s="24" t="str">
        <f>IF(ISBLANK(I40),"",VLOOKUP(I40,LU_Com!$A$52:$D$55,LangNum,FALSE))</f>
        <v/>
      </c>
      <c r="K40" s="4"/>
      <c r="L40" s="24" t="str">
        <f>IF(ISBLANK(K40),"",VLOOKUP(K40,LU_Com!$A$60:$D$63,LangNum,FALSE))</f>
        <v/>
      </c>
      <c r="M40" s="4"/>
      <c r="N40" s="24" t="str">
        <f>IF(ISBLANK(M40),"",VLOOKUP(M40,LU_Com!$A$68:$D$71,LangNum,FALSE))</f>
        <v/>
      </c>
      <c r="O40" s="4"/>
      <c r="P40" s="24" t="str">
        <f>IF(ISBLANK(O40),"",VLOOKUP(O40,LU_Com!$A$76:$D$79,LangNum,FALSE))</f>
        <v/>
      </c>
      <c r="Q40" s="4"/>
      <c r="R40" s="24" t="str">
        <f>IF(ISBLANK(Q40),"",VLOOKUP(Q40,LU_Com!$A$84:$D$87,LangNum,FALSE))</f>
        <v/>
      </c>
      <c r="S40" s="4"/>
      <c r="T40" s="24" t="str">
        <f>IF(ISBLANK(S40),"",VLOOKUP(S40,LU_Com!$A$92:$D$95,LangNum,FALSE))</f>
        <v/>
      </c>
      <c r="U40" s="4"/>
      <c r="V40" s="24" t="str">
        <f>IF(ISBLANK(U40),"",VLOOKUP(U40,LU_Com!$A$100:$D$103,LangNum,FALSE))</f>
        <v/>
      </c>
      <c r="W40" s="4"/>
      <c r="X40" s="24" t="str">
        <f>IF(ISBLANK(W40),"",VLOOKUP(W40,LU_Com!$A$108:$D$111,LangNum,FALSE))</f>
        <v/>
      </c>
      <c r="Y40" s="4"/>
      <c r="Z40" s="24" t="str">
        <f>IF(ISBLANK(Y40),"",VLOOKUP(Y40,LU_Com!$A$116:$D$119,LangNum,FALSE))</f>
        <v/>
      </c>
      <c r="AB40" s="3" t="str">
        <f t="shared" si="1"/>
        <v/>
      </c>
      <c r="AC40" s="7" t="str">
        <f t="shared" si="2"/>
        <v/>
      </c>
      <c r="AD40" s="7" t="str">
        <f t="shared" si="3"/>
        <v/>
      </c>
      <c r="AE40" s="7" t="str">
        <f t="shared" si="4"/>
        <v/>
      </c>
      <c r="AF40" s="7" t="str">
        <f t="shared" si="5"/>
        <v/>
      </c>
      <c r="AG40" s="7" t="str">
        <f t="shared" si="6"/>
        <v/>
      </c>
      <c r="AH40" s="7" t="str">
        <f t="shared" si="7"/>
        <v/>
      </c>
      <c r="AI40" s="7" t="str">
        <f t="shared" si="8"/>
        <v/>
      </c>
      <c r="AJ40" s="7" t="str">
        <f t="shared" si="9"/>
        <v/>
      </c>
      <c r="AK40" s="7" t="str">
        <f t="shared" si="10"/>
        <v/>
      </c>
      <c r="AL40" s="7" t="str">
        <f t="shared" si="11"/>
        <v/>
      </c>
      <c r="AM40" s="7" t="str">
        <f t="shared" si="12"/>
        <v/>
      </c>
      <c r="AN40" s="7" t="str">
        <f t="shared" si="13"/>
        <v/>
      </c>
      <c r="AO40" t="str">
        <f t="shared" si="0"/>
        <v/>
      </c>
    </row>
    <row r="41" spans="1:41" x14ac:dyDescent="0.3">
      <c r="A41" s="3" t="s">
        <v>372</v>
      </c>
      <c r="B41" s="10"/>
      <c r="C41" s="25"/>
      <c r="D41" s="24" t="str">
        <f>IF(ISBLANK(C41),"",VLOOKUP(C41,LU_Com!$A$21:$D$30,LangNum,FALSE))</f>
        <v/>
      </c>
      <c r="E41" s="4"/>
      <c r="F41" s="24" t="str">
        <f>IF(ISBLANK(E41),"",VLOOKUP(E41,LU_Com!$A$36:$D$39,LangNum,FALSE))</f>
        <v/>
      </c>
      <c r="G41" s="4"/>
      <c r="H41" s="24" t="str">
        <f>IF(ISBLANK(G41),"",VLOOKUP(G41,LU_Com!$A$44:$D$47,LangNum,FALSE))</f>
        <v/>
      </c>
      <c r="I41" s="4"/>
      <c r="J41" s="24" t="str">
        <f>IF(ISBLANK(I41),"",VLOOKUP(I41,LU_Com!$A$52:$D$55,LangNum,FALSE))</f>
        <v/>
      </c>
      <c r="K41" s="4"/>
      <c r="L41" s="24" t="str">
        <f>IF(ISBLANK(K41),"",VLOOKUP(K41,LU_Com!$A$60:$D$63,LangNum,FALSE))</f>
        <v/>
      </c>
      <c r="M41" s="4"/>
      <c r="N41" s="24" t="str">
        <f>IF(ISBLANK(M41),"",VLOOKUP(M41,LU_Com!$A$68:$D$71,LangNum,FALSE))</f>
        <v/>
      </c>
      <c r="O41" s="4"/>
      <c r="P41" s="24" t="str">
        <f>IF(ISBLANK(O41),"",VLOOKUP(O41,LU_Com!$A$76:$D$79,LangNum,FALSE))</f>
        <v/>
      </c>
      <c r="Q41" s="4"/>
      <c r="R41" s="24" t="str">
        <f>IF(ISBLANK(Q41),"",VLOOKUP(Q41,LU_Com!$A$84:$D$87,LangNum,FALSE))</f>
        <v/>
      </c>
      <c r="S41" s="4"/>
      <c r="T41" s="24" t="str">
        <f>IF(ISBLANK(S41),"",VLOOKUP(S41,LU_Com!$A$92:$D$95,LangNum,FALSE))</f>
        <v/>
      </c>
      <c r="U41" s="4"/>
      <c r="V41" s="24" t="str">
        <f>IF(ISBLANK(U41),"",VLOOKUP(U41,LU_Com!$A$100:$D$103,LangNum,FALSE))</f>
        <v/>
      </c>
      <c r="W41" s="4"/>
      <c r="X41" s="24" t="str">
        <f>IF(ISBLANK(W41),"",VLOOKUP(W41,LU_Com!$A$108:$D$111,LangNum,FALSE))</f>
        <v/>
      </c>
      <c r="Y41" s="4"/>
      <c r="Z41" s="24" t="str">
        <f>IF(ISBLANK(Y41),"",VLOOKUP(Y41,LU_Com!$A$116:$D$119,LangNum,FALSE))</f>
        <v/>
      </c>
      <c r="AB41" s="3" t="str">
        <f t="shared" si="1"/>
        <v/>
      </c>
      <c r="AC41" s="7" t="str">
        <f t="shared" si="2"/>
        <v/>
      </c>
      <c r="AD41" s="7" t="str">
        <f t="shared" si="3"/>
        <v/>
      </c>
      <c r="AE41" s="7" t="str">
        <f t="shared" si="4"/>
        <v/>
      </c>
      <c r="AF41" s="7" t="str">
        <f t="shared" si="5"/>
        <v/>
      </c>
      <c r="AG41" s="7" t="str">
        <f t="shared" si="6"/>
        <v/>
      </c>
      <c r="AH41" s="7" t="str">
        <f t="shared" si="7"/>
        <v/>
      </c>
      <c r="AI41" s="7" t="str">
        <f t="shared" si="8"/>
        <v/>
      </c>
      <c r="AJ41" s="7" t="str">
        <f t="shared" si="9"/>
        <v/>
      </c>
      <c r="AK41" s="7" t="str">
        <f t="shared" si="10"/>
        <v/>
      </c>
      <c r="AL41" s="7" t="str">
        <f t="shared" si="11"/>
        <v/>
      </c>
      <c r="AM41" s="7" t="str">
        <f t="shared" si="12"/>
        <v/>
      </c>
      <c r="AN41" s="7" t="str">
        <f t="shared" si="13"/>
        <v/>
      </c>
      <c r="AO41" t="str">
        <f t="shared" si="0"/>
        <v/>
      </c>
    </row>
    <row r="42" spans="1:41" x14ac:dyDescent="0.3">
      <c r="A42" s="3" t="s">
        <v>373</v>
      </c>
      <c r="B42" s="10"/>
      <c r="C42" s="25"/>
      <c r="D42" s="24" t="str">
        <f>IF(ISBLANK(C42),"",VLOOKUP(C42,LU_Com!$A$21:$D$30,LangNum,FALSE))</f>
        <v/>
      </c>
      <c r="E42" s="4"/>
      <c r="F42" s="24" t="str">
        <f>IF(ISBLANK(E42),"",VLOOKUP(E42,LU_Com!$A$36:$D$39,LangNum,FALSE))</f>
        <v/>
      </c>
      <c r="G42" s="4"/>
      <c r="H42" s="24" t="str">
        <f>IF(ISBLANK(G42),"",VLOOKUP(G42,LU_Com!$A$44:$D$47,LangNum,FALSE))</f>
        <v/>
      </c>
      <c r="I42" s="4"/>
      <c r="J42" s="24" t="str">
        <f>IF(ISBLANK(I42),"",VLOOKUP(I42,LU_Com!$A$52:$D$55,LangNum,FALSE))</f>
        <v/>
      </c>
      <c r="K42" s="4"/>
      <c r="L42" s="24" t="str">
        <f>IF(ISBLANK(K42),"",VLOOKUP(K42,LU_Com!$A$60:$D$63,LangNum,FALSE))</f>
        <v/>
      </c>
      <c r="M42" s="4"/>
      <c r="N42" s="24" t="str">
        <f>IF(ISBLANK(M42),"",VLOOKUP(M42,LU_Com!$A$68:$D$71,LangNum,FALSE))</f>
        <v/>
      </c>
      <c r="O42" s="4"/>
      <c r="P42" s="24" t="str">
        <f>IF(ISBLANK(O42),"",VLOOKUP(O42,LU_Com!$A$76:$D$79,LangNum,FALSE))</f>
        <v/>
      </c>
      <c r="Q42" s="4"/>
      <c r="R42" s="24" t="str">
        <f>IF(ISBLANK(Q42),"",VLOOKUP(Q42,LU_Com!$A$84:$D$87,LangNum,FALSE))</f>
        <v/>
      </c>
      <c r="S42" s="4"/>
      <c r="T42" s="24" t="str">
        <f>IF(ISBLANK(S42),"",VLOOKUP(S42,LU_Com!$A$92:$D$95,LangNum,FALSE))</f>
        <v/>
      </c>
      <c r="U42" s="4"/>
      <c r="V42" s="24" t="str">
        <f>IF(ISBLANK(U42),"",VLOOKUP(U42,LU_Com!$A$100:$D$103,LangNum,FALSE))</f>
        <v/>
      </c>
      <c r="W42" s="4"/>
      <c r="X42" s="24" t="str">
        <f>IF(ISBLANK(W42),"",VLOOKUP(W42,LU_Com!$A$108:$D$111,LangNum,FALSE))</f>
        <v/>
      </c>
      <c r="Y42" s="4"/>
      <c r="Z42" s="24" t="str">
        <f>IF(ISBLANK(Y42),"",VLOOKUP(Y42,LU_Com!$A$116:$D$119,LangNum,FALSE))</f>
        <v/>
      </c>
      <c r="AB42" s="3" t="str">
        <f t="shared" si="1"/>
        <v/>
      </c>
      <c r="AC42" s="7" t="str">
        <f t="shared" si="2"/>
        <v/>
      </c>
      <c r="AD42" s="7" t="str">
        <f t="shared" si="3"/>
        <v/>
      </c>
      <c r="AE42" s="7" t="str">
        <f t="shared" si="4"/>
        <v/>
      </c>
      <c r="AF42" s="7" t="str">
        <f t="shared" si="5"/>
        <v/>
      </c>
      <c r="AG42" s="7" t="str">
        <f t="shared" si="6"/>
        <v/>
      </c>
      <c r="AH42" s="7" t="str">
        <f t="shared" si="7"/>
        <v/>
      </c>
      <c r="AI42" s="7" t="str">
        <f t="shared" si="8"/>
        <v/>
      </c>
      <c r="AJ42" s="7" t="str">
        <f t="shared" si="9"/>
        <v/>
      </c>
      <c r="AK42" s="7" t="str">
        <f t="shared" si="10"/>
        <v/>
      </c>
      <c r="AL42" s="7" t="str">
        <f t="shared" si="11"/>
        <v/>
      </c>
      <c r="AM42" s="7" t="str">
        <f t="shared" si="12"/>
        <v/>
      </c>
      <c r="AN42" s="7" t="str">
        <f t="shared" si="13"/>
        <v/>
      </c>
      <c r="AO42" t="str">
        <f t="shared" si="0"/>
        <v/>
      </c>
    </row>
    <row r="43" spans="1:41" x14ac:dyDescent="0.3">
      <c r="A43" s="3" t="s">
        <v>374</v>
      </c>
      <c r="B43" s="10"/>
      <c r="C43" s="25"/>
      <c r="D43" s="24" t="str">
        <f>IF(ISBLANK(C43),"",VLOOKUP(C43,LU_Com!$A$21:$D$30,LangNum,FALSE))</f>
        <v/>
      </c>
      <c r="E43" s="4"/>
      <c r="F43" s="24" t="str">
        <f>IF(ISBLANK(E43),"",VLOOKUP(E43,LU_Com!$A$36:$D$39,LangNum,FALSE))</f>
        <v/>
      </c>
      <c r="G43" s="4"/>
      <c r="H43" s="24" t="str">
        <f>IF(ISBLANK(G43),"",VLOOKUP(G43,LU_Com!$A$44:$D$47,LangNum,FALSE))</f>
        <v/>
      </c>
      <c r="I43" s="4"/>
      <c r="J43" s="24" t="str">
        <f>IF(ISBLANK(I43),"",VLOOKUP(I43,LU_Com!$A$52:$D$55,LangNum,FALSE))</f>
        <v/>
      </c>
      <c r="K43" s="4"/>
      <c r="L43" s="24" t="str">
        <f>IF(ISBLANK(K43),"",VLOOKUP(K43,LU_Com!$A$60:$D$63,LangNum,FALSE))</f>
        <v/>
      </c>
      <c r="M43" s="4"/>
      <c r="N43" s="24" t="str">
        <f>IF(ISBLANK(M43),"",VLOOKUP(M43,LU_Com!$A$68:$D$71,LangNum,FALSE))</f>
        <v/>
      </c>
      <c r="O43" s="4"/>
      <c r="P43" s="24" t="str">
        <f>IF(ISBLANK(O43),"",VLOOKUP(O43,LU_Com!$A$76:$D$79,LangNum,FALSE))</f>
        <v/>
      </c>
      <c r="Q43" s="4"/>
      <c r="R43" s="24" t="str">
        <f>IF(ISBLANK(Q43),"",VLOOKUP(Q43,LU_Com!$A$84:$D$87,LangNum,FALSE))</f>
        <v/>
      </c>
      <c r="S43" s="4"/>
      <c r="T43" s="24" t="str">
        <f>IF(ISBLANK(S43),"",VLOOKUP(S43,LU_Com!$A$92:$D$95,LangNum,FALSE))</f>
        <v/>
      </c>
      <c r="U43" s="4"/>
      <c r="V43" s="24" t="str">
        <f>IF(ISBLANK(U43),"",VLOOKUP(U43,LU_Com!$A$100:$D$103,LangNum,FALSE))</f>
        <v/>
      </c>
      <c r="W43" s="4"/>
      <c r="X43" s="24" t="str">
        <f>IF(ISBLANK(W43),"",VLOOKUP(W43,LU_Com!$A$108:$D$111,LangNum,FALSE))</f>
        <v/>
      </c>
      <c r="Y43" s="4"/>
      <c r="Z43" s="24" t="str">
        <f>IF(ISBLANK(Y43),"",VLOOKUP(Y43,LU_Com!$A$116:$D$119,LangNum,FALSE))</f>
        <v/>
      </c>
      <c r="AB43" s="3" t="str">
        <f t="shared" si="1"/>
        <v/>
      </c>
      <c r="AC43" s="7" t="str">
        <f t="shared" si="2"/>
        <v/>
      </c>
      <c r="AD43" s="7" t="str">
        <f t="shared" si="3"/>
        <v/>
      </c>
      <c r="AE43" s="7" t="str">
        <f t="shared" si="4"/>
        <v/>
      </c>
      <c r="AF43" s="7" t="str">
        <f t="shared" si="5"/>
        <v/>
      </c>
      <c r="AG43" s="7" t="str">
        <f t="shared" si="6"/>
        <v/>
      </c>
      <c r="AH43" s="7" t="str">
        <f t="shared" si="7"/>
        <v/>
      </c>
      <c r="AI43" s="7" t="str">
        <f t="shared" si="8"/>
        <v/>
      </c>
      <c r="AJ43" s="7" t="str">
        <f t="shared" si="9"/>
        <v/>
      </c>
      <c r="AK43" s="7" t="str">
        <f t="shared" si="10"/>
        <v/>
      </c>
      <c r="AL43" s="7" t="str">
        <f t="shared" si="11"/>
        <v/>
      </c>
      <c r="AM43" s="7" t="str">
        <f t="shared" si="12"/>
        <v/>
      </c>
      <c r="AN43" s="7" t="str">
        <f t="shared" si="13"/>
        <v/>
      </c>
      <c r="AO43" t="str">
        <f t="shared" si="0"/>
        <v/>
      </c>
    </row>
    <row r="44" spans="1:41" x14ac:dyDescent="0.3">
      <c r="A44" s="3" t="s">
        <v>375</v>
      </c>
      <c r="B44" s="10"/>
      <c r="C44" s="25"/>
      <c r="D44" s="24" t="str">
        <f>IF(ISBLANK(C44),"",VLOOKUP(C44,LU_Com!$A$21:$D$30,LangNum,FALSE))</f>
        <v/>
      </c>
      <c r="E44" s="4"/>
      <c r="F44" s="24" t="str">
        <f>IF(ISBLANK(E44),"",VLOOKUP(E44,LU_Com!$A$36:$D$39,LangNum,FALSE))</f>
        <v/>
      </c>
      <c r="G44" s="4"/>
      <c r="H44" s="24" t="str">
        <f>IF(ISBLANK(G44),"",VLOOKUP(G44,LU_Com!$A$44:$D$47,LangNum,FALSE))</f>
        <v/>
      </c>
      <c r="I44" s="4"/>
      <c r="J44" s="24" t="str">
        <f>IF(ISBLANK(I44),"",VLOOKUP(I44,LU_Com!$A$52:$D$55,LangNum,FALSE))</f>
        <v/>
      </c>
      <c r="K44" s="4"/>
      <c r="L44" s="24" t="str">
        <f>IF(ISBLANK(K44),"",VLOOKUP(K44,LU_Com!$A$60:$D$63,LangNum,FALSE))</f>
        <v/>
      </c>
      <c r="M44" s="4"/>
      <c r="N44" s="24" t="str">
        <f>IF(ISBLANK(M44),"",VLOOKUP(M44,LU_Com!$A$68:$D$71,LangNum,FALSE))</f>
        <v/>
      </c>
      <c r="O44" s="4"/>
      <c r="P44" s="24" t="str">
        <f>IF(ISBLANK(O44),"",VLOOKUP(O44,LU_Com!$A$76:$D$79,LangNum,FALSE))</f>
        <v/>
      </c>
      <c r="Q44" s="4"/>
      <c r="R44" s="24" t="str">
        <f>IF(ISBLANK(Q44),"",VLOOKUP(Q44,LU_Com!$A$84:$D$87,LangNum,FALSE))</f>
        <v/>
      </c>
      <c r="S44" s="4"/>
      <c r="T44" s="24" t="str">
        <f>IF(ISBLANK(S44),"",VLOOKUP(S44,LU_Com!$A$92:$D$95,LangNum,FALSE))</f>
        <v/>
      </c>
      <c r="U44" s="4"/>
      <c r="V44" s="24" t="str">
        <f>IF(ISBLANK(U44),"",VLOOKUP(U44,LU_Com!$A$100:$D$103,LangNum,FALSE))</f>
        <v/>
      </c>
      <c r="W44" s="4"/>
      <c r="X44" s="24" t="str">
        <f>IF(ISBLANK(W44),"",VLOOKUP(W44,LU_Com!$A$108:$D$111,LangNum,FALSE))</f>
        <v/>
      </c>
      <c r="Y44" s="4"/>
      <c r="Z44" s="24" t="str">
        <f>IF(ISBLANK(Y44),"",VLOOKUP(Y44,LU_Com!$A$116:$D$119,LangNum,FALSE))</f>
        <v/>
      </c>
      <c r="AB44" s="3" t="str">
        <f t="shared" si="1"/>
        <v/>
      </c>
      <c r="AC44" s="7" t="str">
        <f t="shared" si="2"/>
        <v/>
      </c>
      <c r="AD44" s="7" t="str">
        <f t="shared" si="3"/>
        <v/>
      </c>
      <c r="AE44" s="7" t="str">
        <f t="shared" si="4"/>
        <v/>
      </c>
      <c r="AF44" s="7" t="str">
        <f t="shared" si="5"/>
        <v/>
      </c>
      <c r="AG44" s="7" t="str">
        <f t="shared" si="6"/>
        <v/>
      </c>
      <c r="AH44" s="7" t="str">
        <f t="shared" si="7"/>
        <v/>
      </c>
      <c r="AI44" s="7" t="str">
        <f t="shared" si="8"/>
        <v/>
      </c>
      <c r="AJ44" s="7" t="str">
        <f t="shared" si="9"/>
        <v/>
      </c>
      <c r="AK44" s="7" t="str">
        <f t="shared" si="10"/>
        <v/>
      </c>
      <c r="AL44" s="7" t="str">
        <f t="shared" si="11"/>
        <v/>
      </c>
      <c r="AM44" s="7" t="str">
        <f t="shared" si="12"/>
        <v/>
      </c>
      <c r="AN44" s="7" t="str">
        <f t="shared" si="13"/>
        <v/>
      </c>
      <c r="AO44" t="str">
        <f t="shared" si="0"/>
        <v/>
      </c>
    </row>
    <row r="45" spans="1:41" x14ac:dyDescent="0.3">
      <c r="A45" s="3" t="s">
        <v>376</v>
      </c>
      <c r="B45" s="10"/>
      <c r="C45" s="25"/>
      <c r="D45" s="24" t="str">
        <f>IF(ISBLANK(C45),"",VLOOKUP(C45,LU_Com!$A$21:$D$30,LangNum,FALSE))</f>
        <v/>
      </c>
      <c r="E45" s="4"/>
      <c r="F45" s="24" t="str">
        <f>IF(ISBLANK(E45),"",VLOOKUP(E45,LU_Com!$A$36:$D$39,LangNum,FALSE))</f>
        <v/>
      </c>
      <c r="G45" s="4"/>
      <c r="H45" s="24" t="str">
        <f>IF(ISBLANK(G45),"",VLOOKUP(G45,LU_Com!$A$44:$D$47,LangNum,FALSE))</f>
        <v/>
      </c>
      <c r="I45" s="4"/>
      <c r="J45" s="24" t="str">
        <f>IF(ISBLANK(I45),"",VLOOKUP(I45,LU_Com!$A$52:$D$55,LangNum,FALSE))</f>
        <v/>
      </c>
      <c r="K45" s="4"/>
      <c r="L45" s="24" t="str">
        <f>IF(ISBLANK(K45),"",VLOOKUP(K45,LU_Com!$A$60:$D$63,LangNum,FALSE))</f>
        <v/>
      </c>
      <c r="M45" s="4"/>
      <c r="N45" s="24" t="str">
        <f>IF(ISBLANK(M45),"",VLOOKUP(M45,LU_Com!$A$68:$D$71,LangNum,FALSE))</f>
        <v/>
      </c>
      <c r="O45" s="4"/>
      <c r="P45" s="24" t="str">
        <f>IF(ISBLANK(O45),"",VLOOKUP(O45,LU_Com!$A$76:$D$79,LangNum,FALSE))</f>
        <v/>
      </c>
      <c r="Q45" s="4"/>
      <c r="R45" s="24" t="str">
        <f>IF(ISBLANK(Q45),"",VLOOKUP(Q45,LU_Com!$A$84:$D$87,LangNum,FALSE))</f>
        <v/>
      </c>
      <c r="S45" s="4"/>
      <c r="T45" s="24" t="str">
        <f>IF(ISBLANK(S45),"",VLOOKUP(S45,LU_Com!$A$92:$D$95,LangNum,FALSE))</f>
        <v/>
      </c>
      <c r="U45" s="4"/>
      <c r="V45" s="24" t="str">
        <f>IF(ISBLANK(U45),"",VLOOKUP(U45,LU_Com!$A$100:$D$103,LangNum,FALSE))</f>
        <v/>
      </c>
      <c r="W45" s="4"/>
      <c r="X45" s="24" t="str">
        <f>IF(ISBLANK(W45),"",VLOOKUP(W45,LU_Com!$A$108:$D$111,LangNum,FALSE))</f>
        <v/>
      </c>
      <c r="Y45" s="4"/>
      <c r="Z45" s="24" t="str">
        <f>IF(ISBLANK(Y45),"",VLOOKUP(Y45,LU_Com!$A$116:$D$119,LangNum,FALSE))</f>
        <v/>
      </c>
      <c r="AB45" s="3" t="str">
        <f t="shared" si="1"/>
        <v/>
      </c>
      <c r="AC45" s="7" t="str">
        <f t="shared" si="2"/>
        <v/>
      </c>
      <c r="AD45" s="7" t="str">
        <f t="shared" si="3"/>
        <v/>
      </c>
      <c r="AE45" s="7" t="str">
        <f t="shared" si="4"/>
        <v/>
      </c>
      <c r="AF45" s="7" t="str">
        <f t="shared" si="5"/>
        <v/>
      </c>
      <c r="AG45" s="7" t="str">
        <f t="shared" si="6"/>
        <v/>
      </c>
      <c r="AH45" s="7" t="str">
        <f t="shared" si="7"/>
        <v/>
      </c>
      <c r="AI45" s="7" t="str">
        <f t="shared" si="8"/>
        <v/>
      </c>
      <c r="AJ45" s="7" t="str">
        <f t="shared" si="9"/>
        <v/>
      </c>
      <c r="AK45" s="7" t="str">
        <f t="shared" si="10"/>
        <v/>
      </c>
      <c r="AL45" s="7" t="str">
        <f t="shared" si="11"/>
        <v/>
      </c>
      <c r="AM45" s="7" t="str">
        <f t="shared" si="12"/>
        <v/>
      </c>
      <c r="AN45" s="7" t="str">
        <f t="shared" si="13"/>
        <v/>
      </c>
      <c r="AO45" t="str">
        <f t="shared" si="0"/>
        <v/>
      </c>
    </row>
    <row r="46" spans="1:41" x14ac:dyDescent="0.3">
      <c r="A46" s="3" t="s">
        <v>377</v>
      </c>
      <c r="B46" s="10"/>
      <c r="C46" s="25"/>
      <c r="D46" s="24" t="str">
        <f>IF(ISBLANK(C46),"",VLOOKUP(C46,LU_Com!$A$21:$D$30,LangNum,FALSE))</f>
        <v/>
      </c>
      <c r="E46" s="4"/>
      <c r="F46" s="24" t="str">
        <f>IF(ISBLANK(E46),"",VLOOKUP(E46,LU_Com!$A$36:$D$39,LangNum,FALSE))</f>
        <v/>
      </c>
      <c r="G46" s="4"/>
      <c r="H46" s="24" t="str">
        <f>IF(ISBLANK(G46),"",VLOOKUP(G46,LU_Com!$A$44:$D$47,LangNum,FALSE))</f>
        <v/>
      </c>
      <c r="I46" s="4"/>
      <c r="J46" s="24" t="str">
        <f>IF(ISBLANK(I46),"",VLOOKUP(I46,LU_Com!$A$52:$D$55,LangNum,FALSE))</f>
        <v/>
      </c>
      <c r="K46" s="4"/>
      <c r="L46" s="24" t="str">
        <f>IF(ISBLANK(K46),"",VLOOKUP(K46,LU_Com!$A$60:$D$63,LangNum,FALSE))</f>
        <v/>
      </c>
      <c r="M46" s="4"/>
      <c r="N46" s="24" t="str">
        <f>IF(ISBLANK(M46),"",VLOOKUP(M46,LU_Com!$A$68:$D$71,LangNum,FALSE))</f>
        <v/>
      </c>
      <c r="O46" s="4"/>
      <c r="P46" s="24" t="str">
        <f>IF(ISBLANK(O46),"",VLOOKUP(O46,LU_Com!$A$76:$D$79,LangNum,FALSE))</f>
        <v/>
      </c>
      <c r="Q46" s="4"/>
      <c r="R46" s="24" t="str">
        <f>IF(ISBLANK(Q46),"",VLOOKUP(Q46,LU_Com!$A$84:$D$87,LangNum,FALSE))</f>
        <v/>
      </c>
      <c r="S46" s="4"/>
      <c r="T46" s="24" t="str">
        <f>IF(ISBLANK(S46),"",VLOOKUP(S46,LU_Com!$A$92:$D$95,LangNum,FALSE))</f>
        <v/>
      </c>
      <c r="U46" s="4"/>
      <c r="V46" s="24" t="str">
        <f>IF(ISBLANK(U46),"",VLOOKUP(U46,LU_Com!$A$100:$D$103,LangNum,FALSE))</f>
        <v/>
      </c>
      <c r="W46" s="4"/>
      <c r="X46" s="24" t="str">
        <f>IF(ISBLANK(W46),"",VLOOKUP(W46,LU_Com!$A$108:$D$111,LangNum,FALSE))</f>
        <v/>
      </c>
      <c r="Y46" s="4"/>
      <c r="Z46" s="24" t="str">
        <f>IF(ISBLANK(Y46),"",VLOOKUP(Y46,LU_Com!$A$116:$D$119,LangNum,FALSE))</f>
        <v/>
      </c>
      <c r="AB46" s="3" t="str">
        <f t="shared" si="1"/>
        <v/>
      </c>
      <c r="AC46" s="7" t="str">
        <f t="shared" si="2"/>
        <v/>
      </c>
      <c r="AD46" s="7" t="str">
        <f t="shared" si="3"/>
        <v/>
      </c>
      <c r="AE46" s="7" t="str">
        <f t="shared" si="4"/>
        <v/>
      </c>
      <c r="AF46" s="7" t="str">
        <f t="shared" si="5"/>
        <v/>
      </c>
      <c r="AG46" s="7" t="str">
        <f t="shared" si="6"/>
        <v/>
      </c>
      <c r="AH46" s="7" t="str">
        <f t="shared" si="7"/>
        <v/>
      </c>
      <c r="AI46" s="7" t="str">
        <f t="shared" si="8"/>
        <v/>
      </c>
      <c r="AJ46" s="7" t="str">
        <f t="shared" si="9"/>
        <v/>
      </c>
      <c r="AK46" s="7" t="str">
        <f t="shared" si="10"/>
        <v/>
      </c>
      <c r="AL46" s="7" t="str">
        <f t="shared" si="11"/>
        <v/>
      </c>
      <c r="AM46" s="7" t="str">
        <f t="shared" si="12"/>
        <v/>
      </c>
      <c r="AN46" s="7" t="str">
        <f t="shared" si="13"/>
        <v/>
      </c>
      <c r="AO46" t="str">
        <f t="shared" si="0"/>
        <v/>
      </c>
    </row>
    <row r="47" spans="1:41" x14ac:dyDescent="0.3">
      <c r="A47" s="3" t="s">
        <v>378</v>
      </c>
      <c r="B47" s="10"/>
      <c r="C47" s="25"/>
      <c r="D47" s="24" t="str">
        <f>IF(ISBLANK(C47),"",VLOOKUP(C47,LU_Com!$A$21:$D$30,LangNum,FALSE))</f>
        <v/>
      </c>
      <c r="E47" s="4"/>
      <c r="F47" s="24" t="str">
        <f>IF(ISBLANK(E47),"",VLOOKUP(E47,LU_Com!$A$36:$D$39,LangNum,FALSE))</f>
        <v/>
      </c>
      <c r="G47" s="4"/>
      <c r="H47" s="24" t="str">
        <f>IF(ISBLANK(G47),"",VLOOKUP(G47,LU_Com!$A$44:$D$47,LangNum,FALSE))</f>
        <v/>
      </c>
      <c r="I47" s="4"/>
      <c r="J47" s="24" t="str">
        <f>IF(ISBLANK(I47),"",VLOOKUP(I47,LU_Com!$A$52:$D$55,LangNum,FALSE))</f>
        <v/>
      </c>
      <c r="K47" s="4"/>
      <c r="L47" s="24" t="str">
        <f>IF(ISBLANK(K47),"",VLOOKUP(K47,LU_Com!$A$60:$D$63,LangNum,FALSE))</f>
        <v/>
      </c>
      <c r="M47" s="4"/>
      <c r="N47" s="24" t="str">
        <f>IF(ISBLANK(M47),"",VLOOKUP(M47,LU_Com!$A$68:$D$71,LangNum,FALSE))</f>
        <v/>
      </c>
      <c r="O47" s="4"/>
      <c r="P47" s="24" t="str">
        <f>IF(ISBLANK(O47),"",VLOOKUP(O47,LU_Com!$A$76:$D$79,LangNum,FALSE))</f>
        <v/>
      </c>
      <c r="Q47" s="4"/>
      <c r="R47" s="24" t="str">
        <f>IF(ISBLANK(Q47),"",VLOOKUP(Q47,LU_Com!$A$84:$D$87,LangNum,FALSE))</f>
        <v/>
      </c>
      <c r="S47" s="4"/>
      <c r="T47" s="24" t="str">
        <f>IF(ISBLANK(S47),"",VLOOKUP(S47,LU_Com!$A$92:$D$95,LangNum,FALSE))</f>
        <v/>
      </c>
      <c r="U47" s="4"/>
      <c r="V47" s="24" t="str">
        <f>IF(ISBLANK(U47),"",VLOOKUP(U47,LU_Com!$A$100:$D$103,LangNum,FALSE))</f>
        <v/>
      </c>
      <c r="W47" s="4"/>
      <c r="X47" s="24" t="str">
        <f>IF(ISBLANK(W47),"",VLOOKUP(W47,LU_Com!$A$108:$D$111,LangNum,FALSE))</f>
        <v/>
      </c>
      <c r="Y47" s="4"/>
      <c r="Z47" s="24" t="str">
        <f>IF(ISBLANK(Y47),"",VLOOKUP(Y47,LU_Com!$A$116:$D$119,LangNum,FALSE))</f>
        <v/>
      </c>
      <c r="AB47" s="3" t="str">
        <f t="shared" si="1"/>
        <v/>
      </c>
      <c r="AC47" s="7" t="str">
        <f t="shared" si="2"/>
        <v/>
      </c>
      <c r="AD47" s="7" t="str">
        <f t="shared" si="3"/>
        <v/>
      </c>
      <c r="AE47" s="7" t="str">
        <f t="shared" si="4"/>
        <v/>
      </c>
      <c r="AF47" s="7" t="str">
        <f t="shared" si="5"/>
        <v/>
      </c>
      <c r="AG47" s="7" t="str">
        <f t="shared" si="6"/>
        <v/>
      </c>
      <c r="AH47" s="7" t="str">
        <f t="shared" si="7"/>
        <v/>
      </c>
      <c r="AI47" s="7" t="str">
        <f t="shared" si="8"/>
        <v/>
      </c>
      <c r="AJ47" s="7" t="str">
        <f t="shared" si="9"/>
        <v/>
      </c>
      <c r="AK47" s="7" t="str">
        <f t="shared" si="10"/>
        <v/>
      </c>
      <c r="AL47" s="7" t="str">
        <f t="shared" si="11"/>
        <v/>
      </c>
      <c r="AM47" s="7" t="str">
        <f t="shared" si="12"/>
        <v/>
      </c>
      <c r="AN47" s="7" t="str">
        <f t="shared" si="13"/>
        <v/>
      </c>
      <c r="AO47" t="str">
        <f t="shared" si="0"/>
        <v/>
      </c>
    </row>
    <row r="48" spans="1:41" x14ac:dyDescent="0.3">
      <c r="A48" s="3" t="s">
        <v>379</v>
      </c>
      <c r="B48" s="10"/>
      <c r="C48" s="25"/>
      <c r="D48" s="24" t="str">
        <f>IF(ISBLANK(C48),"",VLOOKUP(C48,LU_Com!$A$21:$D$30,LangNum,FALSE))</f>
        <v/>
      </c>
      <c r="E48" s="4"/>
      <c r="F48" s="24" t="str">
        <f>IF(ISBLANK(E48),"",VLOOKUP(E48,LU_Com!$A$36:$D$39,LangNum,FALSE))</f>
        <v/>
      </c>
      <c r="G48" s="4"/>
      <c r="H48" s="24" t="str">
        <f>IF(ISBLANK(G48),"",VLOOKUP(G48,LU_Com!$A$44:$D$47,LangNum,FALSE))</f>
        <v/>
      </c>
      <c r="I48" s="4"/>
      <c r="J48" s="24" t="str">
        <f>IF(ISBLANK(I48),"",VLOOKUP(I48,LU_Com!$A$52:$D$55,LangNum,FALSE))</f>
        <v/>
      </c>
      <c r="K48" s="4"/>
      <c r="L48" s="24" t="str">
        <f>IF(ISBLANK(K48),"",VLOOKUP(K48,LU_Com!$A$60:$D$63,LangNum,FALSE))</f>
        <v/>
      </c>
      <c r="M48" s="4"/>
      <c r="N48" s="24" t="str">
        <f>IF(ISBLANK(M48),"",VLOOKUP(M48,LU_Com!$A$68:$D$71,LangNum,FALSE))</f>
        <v/>
      </c>
      <c r="O48" s="4"/>
      <c r="P48" s="24" t="str">
        <f>IF(ISBLANK(O48),"",VLOOKUP(O48,LU_Com!$A$76:$D$79,LangNum,FALSE))</f>
        <v/>
      </c>
      <c r="Q48" s="4"/>
      <c r="R48" s="24" t="str">
        <f>IF(ISBLANK(Q48),"",VLOOKUP(Q48,LU_Com!$A$84:$D$87,LangNum,FALSE))</f>
        <v/>
      </c>
      <c r="S48" s="4"/>
      <c r="T48" s="24" t="str">
        <f>IF(ISBLANK(S48),"",VLOOKUP(S48,LU_Com!$A$92:$D$95,LangNum,FALSE))</f>
        <v/>
      </c>
      <c r="U48" s="4"/>
      <c r="V48" s="24" t="str">
        <f>IF(ISBLANK(U48),"",VLOOKUP(U48,LU_Com!$A$100:$D$103,LangNum,FALSE))</f>
        <v/>
      </c>
      <c r="W48" s="4"/>
      <c r="X48" s="24" t="str">
        <f>IF(ISBLANK(W48),"",VLOOKUP(W48,LU_Com!$A$108:$D$111,LangNum,FALSE))</f>
        <v/>
      </c>
      <c r="Y48" s="4"/>
      <c r="Z48" s="24" t="str">
        <f>IF(ISBLANK(Y48),"",VLOOKUP(Y48,LU_Com!$A$116:$D$119,LangNum,FALSE))</f>
        <v/>
      </c>
      <c r="AB48" s="3" t="str">
        <f t="shared" si="1"/>
        <v/>
      </c>
      <c r="AC48" s="7" t="str">
        <f t="shared" si="2"/>
        <v/>
      </c>
      <c r="AD48" s="7" t="str">
        <f t="shared" si="3"/>
        <v/>
      </c>
      <c r="AE48" s="7" t="str">
        <f t="shared" si="4"/>
        <v/>
      </c>
      <c r="AF48" s="7" t="str">
        <f t="shared" si="5"/>
        <v/>
      </c>
      <c r="AG48" s="7" t="str">
        <f t="shared" si="6"/>
        <v/>
      </c>
      <c r="AH48" s="7" t="str">
        <f t="shared" si="7"/>
        <v/>
      </c>
      <c r="AI48" s="7" t="str">
        <f t="shared" si="8"/>
        <v/>
      </c>
      <c r="AJ48" s="7" t="str">
        <f t="shared" si="9"/>
        <v/>
      </c>
      <c r="AK48" s="7" t="str">
        <f t="shared" si="10"/>
        <v/>
      </c>
      <c r="AL48" s="7" t="str">
        <f t="shared" si="11"/>
        <v/>
      </c>
      <c r="AM48" s="7" t="str">
        <f t="shared" si="12"/>
        <v/>
      </c>
      <c r="AN48" s="7" t="str">
        <f t="shared" si="13"/>
        <v/>
      </c>
      <c r="AO48" t="str">
        <f t="shared" si="0"/>
        <v/>
      </c>
    </row>
    <row r="49" spans="1:41" x14ac:dyDescent="0.3">
      <c r="A49" s="3" t="s">
        <v>380</v>
      </c>
      <c r="B49" s="10"/>
      <c r="C49" s="25"/>
      <c r="D49" s="24" t="str">
        <f>IF(ISBLANK(C49),"",VLOOKUP(C49,LU_Com!$A$21:$D$30,LangNum,FALSE))</f>
        <v/>
      </c>
      <c r="E49" s="4"/>
      <c r="F49" s="24" t="str">
        <f>IF(ISBLANK(E49),"",VLOOKUP(E49,LU_Com!$A$36:$D$39,LangNum,FALSE))</f>
        <v/>
      </c>
      <c r="G49" s="4"/>
      <c r="H49" s="24" t="str">
        <f>IF(ISBLANK(G49),"",VLOOKUP(G49,LU_Com!$A$44:$D$47,LangNum,FALSE))</f>
        <v/>
      </c>
      <c r="I49" s="4"/>
      <c r="J49" s="24" t="str">
        <f>IF(ISBLANK(I49),"",VLOOKUP(I49,LU_Com!$A$52:$D$55,LangNum,FALSE))</f>
        <v/>
      </c>
      <c r="K49" s="4"/>
      <c r="L49" s="24" t="str">
        <f>IF(ISBLANK(K49),"",VLOOKUP(K49,LU_Com!$A$60:$D$63,LangNum,FALSE))</f>
        <v/>
      </c>
      <c r="M49" s="4"/>
      <c r="N49" s="24" t="str">
        <f>IF(ISBLANK(M49),"",VLOOKUP(M49,LU_Com!$A$68:$D$71,LangNum,FALSE))</f>
        <v/>
      </c>
      <c r="O49" s="4"/>
      <c r="P49" s="24" t="str">
        <f>IF(ISBLANK(O49),"",VLOOKUP(O49,LU_Com!$A$76:$D$79,LangNum,FALSE))</f>
        <v/>
      </c>
      <c r="Q49" s="4"/>
      <c r="R49" s="24" t="str">
        <f>IF(ISBLANK(Q49),"",VLOOKUP(Q49,LU_Com!$A$84:$D$87,LangNum,FALSE))</f>
        <v/>
      </c>
      <c r="S49" s="4"/>
      <c r="T49" s="24" t="str">
        <f>IF(ISBLANK(S49),"",VLOOKUP(S49,LU_Com!$A$92:$D$95,LangNum,FALSE))</f>
        <v/>
      </c>
      <c r="U49" s="4"/>
      <c r="V49" s="24" t="str">
        <f>IF(ISBLANK(U49),"",VLOOKUP(U49,LU_Com!$A$100:$D$103,LangNum,FALSE))</f>
        <v/>
      </c>
      <c r="W49" s="4"/>
      <c r="X49" s="24" t="str">
        <f>IF(ISBLANK(W49),"",VLOOKUP(W49,LU_Com!$A$108:$D$111,LangNum,FALSE))</f>
        <v/>
      </c>
      <c r="Y49" s="4"/>
      <c r="Z49" s="24" t="str">
        <f>IF(ISBLANK(Y49),"",VLOOKUP(Y49,LU_Com!$A$116:$D$119,LangNum,FALSE))</f>
        <v/>
      </c>
      <c r="AB49" s="3" t="str">
        <f t="shared" si="1"/>
        <v/>
      </c>
      <c r="AC49" s="7" t="str">
        <f t="shared" si="2"/>
        <v/>
      </c>
      <c r="AD49" s="7" t="str">
        <f t="shared" si="3"/>
        <v/>
      </c>
      <c r="AE49" s="7" t="str">
        <f t="shared" si="4"/>
        <v/>
      </c>
      <c r="AF49" s="7" t="str">
        <f t="shared" si="5"/>
        <v/>
      </c>
      <c r="AG49" s="7" t="str">
        <f t="shared" si="6"/>
        <v/>
      </c>
      <c r="AH49" s="7" t="str">
        <f t="shared" si="7"/>
        <v/>
      </c>
      <c r="AI49" s="7" t="str">
        <f t="shared" si="8"/>
        <v/>
      </c>
      <c r="AJ49" s="7" t="str">
        <f t="shared" si="9"/>
        <v/>
      </c>
      <c r="AK49" s="7" t="str">
        <f t="shared" si="10"/>
        <v/>
      </c>
      <c r="AL49" s="7" t="str">
        <f t="shared" si="11"/>
        <v/>
      </c>
      <c r="AM49" s="7" t="str">
        <f t="shared" si="12"/>
        <v/>
      </c>
      <c r="AN49" s="7" t="str">
        <f t="shared" si="13"/>
        <v/>
      </c>
      <c r="AO49" t="str">
        <f t="shared" si="0"/>
        <v/>
      </c>
    </row>
    <row r="50" spans="1:41" x14ac:dyDescent="0.3">
      <c r="A50" s="3" t="s">
        <v>381</v>
      </c>
      <c r="B50" s="10"/>
      <c r="C50" s="25"/>
      <c r="D50" s="24" t="str">
        <f>IF(ISBLANK(C50),"",VLOOKUP(C50,LU_Com!$A$21:$D$30,LangNum,FALSE))</f>
        <v/>
      </c>
      <c r="E50" s="4"/>
      <c r="F50" s="24" t="str">
        <f>IF(ISBLANK(E50),"",VLOOKUP(E50,LU_Com!$A$36:$D$39,LangNum,FALSE))</f>
        <v/>
      </c>
      <c r="G50" s="4"/>
      <c r="H50" s="24" t="str">
        <f>IF(ISBLANK(G50),"",VLOOKUP(G50,LU_Com!$A$44:$D$47,LangNum,FALSE))</f>
        <v/>
      </c>
      <c r="I50" s="4"/>
      <c r="J50" s="24" t="str">
        <f>IF(ISBLANK(I50),"",VLOOKUP(I50,LU_Com!$A$52:$D$55,LangNum,FALSE))</f>
        <v/>
      </c>
      <c r="K50" s="4"/>
      <c r="L50" s="24" t="str">
        <f>IF(ISBLANK(K50),"",VLOOKUP(K50,LU_Com!$A$60:$D$63,LangNum,FALSE))</f>
        <v/>
      </c>
      <c r="M50" s="4"/>
      <c r="N50" s="24" t="str">
        <f>IF(ISBLANK(M50),"",VLOOKUP(M50,LU_Com!$A$68:$D$71,LangNum,FALSE))</f>
        <v/>
      </c>
      <c r="O50" s="4"/>
      <c r="P50" s="24" t="str">
        <f>IF(ISBLANK(O50),"",VLOOKUP(O50,LU_Com!$A$76:$D$79,LangNum,FALSE))</f>
        <v/>
      </c>
      <c r="Q50" s="4"/>
      <c r="R50" s="24" t="str">
        <f>IF(ISBLANK(Q50),"",VLOOKUP(Q50,LU_Com!$A$84:$D$87,LangNum,FALSE))</f>
        <v/>
      </c>
      <c r="S50" s="4"/>
      <c r="T50" s="24" t="str">
        <f>IF(ISBLANK(S50),"",VLOOKUP(S50,LU_Com!$A$92:$D$95,LangNum,FALSE))</f>
        <v/>
      </c>
      <c r="U50" s="4"/>
      <c r="V50" s="24" t="str">
        <f>IF(ISBLANK(U50),"",VLOOKUP(U50,LU_Com!$A$100:$D$103,LangNum,FALSE))</f>
        <v/>
      </c>
      <c r="W50" s="4"/>
      <c r="X50" s="24" t="str">
        <f>IF(ISBLANK(W50),"",VLOOKUP(W50,LU_Com!$A$108:$D$111,LangNum,FALSE))</f>
        <v/>
      </c>
      <c r="Y50" s="4"/>
      <c r="Z50" s="24" t="str">
        <f>IF(ISBLANK(Y50),"",VLOOKUP(Y50,LU_Com!$A$116:$D$119,LangNum,FALSE))</f>
        <v/>
      </c>
      <c r="AB50" s="3" t="str">
        <f t="shared" si="1"/>
        <v/>
      </c>
      <c r="AC50" s="7" t="str">
        <f t="shared" si="2"/>
        <v/>
      </c>
      <c r="AD50" s="7" t="str">
        <f t="shared" si="3"/>
        <v/>
      </c>
      <c r="AE50" s="7" t="str">
        <f t="shared" si="4"/>
        <v/>
      </c>
      <c r="AF50" s="7" t="str">
        <f t="shared" si="5"/>
        <v/>
      </c>
      <c r="AG50" s="7" t="str">
        <f t="shared" si="6"/>
        <v/>
      </c>
      <c r="AH50" s="7" t="str">
        <f t="shared" si="7"/>
        <v/>
      </c>
      <c r="AI50" s="7" t="str">
        <f t="shared" si="8"/>
        <v/>
      </c>
      <c r="AJ50" s="7" t="str">
        <f t="shared" si="9"/>
        <v/>
      </c>
      <c r="AK50" s="7" t="str">
        <f t="shared" si="10"/>
        <v/>
      </c>
      <c r="AL50" s="7" t="str">
        <f t="shared" si="11"/>
        <v/>
      </c>
      <c r="AM50" s="7" t="str">
        <f t="shared" si="12"/>
        <v/>
      </c>
      <c r="AN50" s="7" t="str">
        <f t="shared" si="13"/>
        <v/>
      </c>
      <c r="AO50" t="str">
        <f t="shared" si="0"/>
        <v/>
      </c>
    </row>
    <row r="51" spans="1:41" x14ac:dyDescent="0.3">
      <c r="A51" s="3" t="s">
        <v>382</v>
      </c>
      <c r="B51" s="10"/>
      <c r="C51" s="25"/>
      <c r="D51" s="24" t="str">
        <f>IF(ISBLANK(C51),"",VLOOKUP(C51,LU_Com!$A$21:$D$30,LangNum,FALSE))</f>
        <v/>
      </c>
      <c r="E51" s="4"/>
      <c r="F51" s="24" t="str">
        <f>IF(ISBLANK(E51),"",VLOOKUP(E51,LU_Com!$A$36:$D$39,LangNum,FALSE))</f>
        <v/>
      </c>
      <c r="G51" s="4"/>
      <c r="H51" s="24" t="str">
        <f>IF(ISBLANK(G51),"",VLOOKUP(G51,LU_Com!$A$44:$D$47,LangNum,FALSE))</f>
        <v/>
      </c>
      <c r="I51" s="4"/>
      <c r="J51" s="24" t="str">
        <f>IF(ISBLANK(I51),"",VLOOKUP(I51,LU_Com!$A$52:$D$55,LangNum,FALSE))</f>
        <v/>
      </c>
      <c r="K51" s="4"/>
      <c r="L51" s="24" t="str">
        <f>IF(ISBLANK(K51),"",VLOOKUP(K51,LU_Com!$A$60:$D$63,LangNum,FALSE))</f>
        <v/>
      </c>
      <c r="M51" s="4"/>
      <c r="N51" s="24" t="str">
        <f>IF(ISBLANK(M51),"",VLOOKUP(M51,LU_Com!$A$68:$D$71,LangNum,FALSE))</f>
        <v/>
      </c>
      <c r="O51" s="4"/>
      <c r="P51" s="24" t="str">
        <f>IF(ISBLANK(O51),"",VLOOKUP(O51,LU_Com!$A$76:$D$79,LangNum,FALSE))</f>
        <v/>
      </c>
      <c r="Q51" s="4"/>
      <c r="R51" s="24" t="str">
        <f>IF(ISBLANK(Q51),"",VLOOKUP(Q51,LU_Com!$A$84:$D$87,LangNum,FALSE))</f>
        <v/>
      </c>
      <c r="S51" s="4"/>
      <c r="T51" s="24" t="str">
        <f>IF(ISBLANK(S51),"",VLOOKUP(S51,LU_Com!$A$92:$D$95,LangNum,FALSE))</f>
        <v/>
      </c>
      <c r="U51" s="4"/>
      <c r="V51" s="24" t="str">
        <f>IF(ISBLANK(U51),"",VLOOKUP(U51,LU_Com!$A$100:$D$103,LangNum,FALSE))</f>
        <v/>
      </c>
      <c r="W51" s="4"/>
      <c r="X51" s="24" t="str">
        <f>IF(ISBLANK(W51),"",VLOOKUP(W51,LU_Com!$A$108:$D$111,LangNum,FALSE))</f>
        <v/>
      </c>
      <c r="Y51" s="4"/>
      <c r="Z51" s="24" t="str">
        <f>IF(ISBLANK(Y51),"",VLOOKUP(Y51,LU_Com!$A$116:$D$119,LangNum,FALSE))</f>
        <v/>
      </c>
      <c r="AB51" s="3" t="str">
        <f t="shared" si="1"/>
        <v/>
      </c>
      <c r="AC51" s="7" t="str">
        <f t="shared" si="2"/>
        <v/>
      </c>
      <c r="AD51" s="7" t="str">
        <f t="shared" si="3"/>
        <v/>
      </c>
      <c r="AE51" s="7" t="str">
        <f t="shared" si="4"/>
        <v/>
      </c>
      <c r="AF51" s="7" t="str">
        <f t="shared" si="5"/>
        <v/>
      </c>
      <c r="AG51" s="7" t="str">
        <f t="shared" si="6"/>
        <v/>
      </c>
      <c r="AH51" s="7" t="str">
        <f t="shared" si="7"/>
        <v/>
      </c>
      <c r="AI51" s="7" t="str">
        <f t="shared" si="8"/>
        <v/>
      </c>
      <c r="AJ51" s="7" t="str">
        <f t="shared" si="9"/>
        <v/>
      </c>
      <c r="AK51" s="7" t="str">
        <f t="shared" si="10"/>
        <v/>
      </c>
      <c r="AL51" s="7" t="str">
        <f t="shared" si="11"/>
        <v/>
      </c>
      <c r="AM51" s="7" t="str">
        <f t="shared" si="12"/>
        <v/>
      </c>
      <c r="AN51" s="7" t="str">
        <f t="shared" si="13"/>
        <v/>
      </c>
      <c r="AO51" t="str">
        <f t="shared" si="0"/>
        <v/>
      </c>
    </row>
    <row r="52" spans="1:41" x14ac:dyDescent="0.3">
      <c r="A52" s="3" t="s">
        <v>383</v>
      </c>
      <c r="B52" s="10"/>
      <c r="C52" s="25"/>
      <c r="D52" s="24" t="str">
        <f>IF(ISBLANK(C52),"",VLOOKUP(C52,LU_Com!$A$21:$D$30,LangNum,FALSE))</f>
        <v/>
      </c>
      <c r="E52" s="4"/>
      <c r="F52" s="24" t="str">
        <f>IF(ISBLANK(E52),"",VLOOKUP(E52,LU_Com!$A$36:$D$39,LangNum,FALSE))</f>
        <v/>
      </c>
      <c r="G52" s="4"/>
      <c r="H52" s="24" t="str">
        <f>IF(ISBLANK(G52),"",VLOOKUP(G52,LU_Com!$A$44:$D$47,LangNum,FALSE))</f>
        <v/>
      </c>
      <c r="I52" s="4"/>
      <c r="J52" s="24" t="str">
        <f>IF(ISBLANK(I52),"",VLOOKUP(I52,LU_Com!$A$52:$D$55,LangNum,FALSE))</f>
        <v/>
      </c>
      <c r="K52" s="4"/>
      <c r="L52" s="24" t="str">
        <f>IF(ISBLANK(K52),"",VLOOKUP(K52,LU_Com!$A$60:$D$63,LangNum,FALSE))</f>
        <v/>
      </c>
      <c r="M52" s="4"/>
      <c r="N52" s="24" t="str">
        <f>IF(ISBLANK(M52),"",VLOOKUP(M52,LU_Com!$A$68:$D$71,LangNum,FALSE))</f>
        <v/>
      </c>
      <c r="O52" s="4"/>
      <c r="P52" s="24" t="str">
        <f>IF(ISBLANK(O52),"",VLOOKUP(O52,LU_Com!$A$76:$D$79,LangNum,FALSE))</f>
        <v/>
      </c>
      <c r="Q52" s="4"/>
      <c r="R52" s="24" t="str">
        <f>IF(ISBLANK(Q52),"",VLOOKUP(Q52,LU_Com!$A$84:$D$87,LangNum,FALSE))</f>
        <v/>
      </c>
      <c r="S52" s="4"/>
      <c r="T52" s="24" t="str">
        <f>IF(ISBLANK(S52),"",VLOOKUP(S52,LU_Com!$A$92:$D$95,LangNum,FALSE))</f>
        <v/>
      </c>
      <c r="U52" s="4"/>
      <c r="V52" s="24" t="str">
        <f>IF(ISBLANK(U52),"",VLOOKUP(U52,LU_Com!$A$100:$D$103,LangNum,FALSE))</f>
        <v/>
      </c>
      <c r="W52" s="4"/>
      <c r="X52" s="24" t="str">
        <f>IF(ISBLANK(W52),"",VLOOKUP(W52,LU_Com!$A$108:$D$111,LangNum,FALSE))</f>
        <v/>
      </c>
      <c r="Y52" s="4"/>
      <c r="Z52" s="24" t="str">
        <f>IF(ISBLANK(Y52),"",VLOOKUP(Y52,LU_Com!$A$116:$D$119,LangNum,FALSE))</f>
        <v/>
      </c>
      <c r="AB52" s="3" t="str">
        <f t="shared" si="1"/>
        <v/>
      </c>
      <c r="AC52" s="7" t="str">
        <f t="shared" si="2"/>
        <v/>
      </c>
      <c r="AD52" s="7" t="str">
        <f t="shared" si="3"/>
        <v/>
      </c>
      <c r="AE52" s="7" t="str">
        <f t="shared" si="4"/>
        <v/>
      </c>
      <c r="AF52" s="7" t="str">
        <f t="shared" si="5"/>
        <v/>
      </c>
      <c r="AG52" s="7" t="str">
        <f t="shared" si="6"/>
        <v/>
      </c>
      <c r="AH52" s="7" t="str">
        <f t="shared" si="7"/>
        <v/>
      </c>
      <c r="AI52" s="7" t="str">
        <f t="shared" si="8"/>
        <v/>
      </c>
      <c r="AJ52" s="7" t="str">
        <f t="shared" si="9"/>
        <v/>
      </c>
      <c r="AK52" s="7" t="str">
        <f t="shared" si="10"/>
        <v/>
      </c>
      <c r="AL52" s="7" t="str">
        <f t="shared" si="11"/>
        <v/>
      </c>
      <c r="AM52" s="7" t="str">
        <f t="shared" si="12"/>
        <v/>
      </c>
      <c r="AN52" s="7" t="str">
        <f t="shared" si="13"/>
        <v/>
      </c>
      <c r="AO52" t="str">
        <f t="shared" si="0"/>
        <v/>
      </c>
    </row>
    <row r="53" spans="1:41" x14ac:dyDescent="0.3">
      <c r="A53" s="3" t="s">
        <v>384</v>
      </c>
      <c r="B53" s="10"/>
      <c r="C53" s="25"/>
      <c r="D53" s="24" t="str">
        <f>IF(ISBLANK(C53),"",VLOOKUP(C53,LU_Com!$A$21:$D$30,LangNum,FALSE))</f>
        <v/>
      </c>
      <c r="E53" s="4"/>
      <c r="F53" s="24" t="str">
        <f>IF(ISBLANK(E53),"",VLOOKUP(E53,LU_Com!$A$36:$D$39,LangNum,FALSE))</f>
        <v/>
      </c>
      <c r="G53" s="4"/>
      <c r="H53" s="24" t="str">
        <f>IF(ISBLANK(G53),"",VLOOKUP(G53,LU_Com!$A$44:$D$47,LangNum,FALSE))</f>
        <v/>
      </c>
      <c r="I53" s="4"/>
      <c r="J53" s="24" t="str">
        <f>IF(ISBLANK(I53),"",VLOOKUP(I53,LU_Com!$A$52:$D$55,LangNum,FALSE))</f>
        <v/>
      </c>
      <c r="K53" s="4"/>
      <c r="L53" s="24" t="str">
        <f>IF(ISBLANK(K53),"",VLOOKUP(K53,LU_Com!$A$60:$D$63,LangNum,FALSE))</f>
        <v/>
      </c>
      <c r="M53" s="4"/>
      <c r="N53" s="24" t="str">
        <f>IF(ISBLANK(M53),"",VLOOKUP(M53,LU_Com!$A$68:$D$71,LangNum,FALSE))</f>
        <v/>
      </c>
      <c r="O53" s="4"/>
      <c r="P53" s="24" t="str">
        <f>IF(ISBLANK(O53),"",VLOOKUP(O53,LU_Com!$A$76:$D$79,LangNum,FALSE))</f>
        <v/>
      </c>
      <c r="Q53" s="4"/>
      <c r="R53" s="24" t="str">
        <f>IF(ISBLANK(Q53),"",VLOOKUP(Q53,LU_Com!$A$84:$D$87,LangNum,FALSE))</f>
        <v/>
      </c>
      <c r="S53" s="4"/>
      <c r="T53" s="24" t="str">
        <f>IF(ISBLANK(S53),"",VLOOKUP(S53,LU_Com!$A$92:$D$95,LangNum,FALSE))</f>
        <v/>
      </c>
      <c r="U53" s="4"/>
      <c r="V53" s="24" t="str">
        <f>IF(ISBLANK(U53),"",VLOOKUP(U53,LU_Com!$A$100:$D$103,LangNum,FALSE))</f>
        <v/>
      </c>
      <c r="W53" s="4"/>
      <c r="X53" s="24" t="str">
        <f>IF(ISBLANK(W53),"",VLOOKUP(W53,LU_Com!$A$108:$D$111,LangNum,FALSE))</f>
        <v/>
      </c>
      <c r="Y53" s="4"/>
      <c r="Z53" s="24" t="str">
        <f>IF(ISBLANK(Y53),"",VLOOKUP(Y53,LU_Com!$A$116:$D$119,LangNum,FALSE))</f>
        <v/>
      </c>
      <c r="AB53" s="3" t="str">
        <f t="shared" si="1"/>
        <v/>
      </c>
      <c r="AC53" s="7" t="str">
        <f t="shared" si="2"/>
        <v/>
      </c>
      <c r="AD53" s="7" t="str">
        <f t="shared" si="3"/>
        <v/>
      </c>
      <c r="AE53" s="7" t="str">
        <f t="shared" si="4"/>
        <v/>
      </c>
      <c r="AF53" s="7" t="str">
        <f t="shared" si="5"/>
        <v/>
      </c>
      <c r="AG53" s="7" t="str">
        <f t="shared" si="6"/>
        <v/>
      </c>
      <c r="AH53" s="7" t="str">
        <f t="shared" si="7"/>
        <v/>
      </c>
      <c r="AI53" s="7" t="str">
        <f t="shared" si="8"/>
        <v/>
      </c>
      <c r="AJ53" s="7" t="str">
        <f t="shared" si="9"/>
        <v/>
      </c>
      <c r="AK53" s="7" t="str">
        <f t="shared" si="10"/>
        <v/>
      </c>
      <c r="AL53" s="7" t="str">
        <f t="shared" si="11"/>
        <v/>
      </c>
      <c r="AM53" s="7" t="str">
        <f t="shared" si="12"/>
        <v/>
      </c>
      <c r="AN53" s="7" t="str">
        <f t="shared" si="13"/>
        <v/>
      </c>
      <c r="AO53" t="str">
        <f t="shared" si="0"/>
        <v/>
      </c>
    </row>
    <row r="54" spans="1:41" x14ac:dyDescent="0.3">
      <c r="A54" s="3" t="s">
        <v>385</v>
      </c>
      <c r="B54" s="10"/>
      <c r="C54" s="25"/>
      <c r="D54" s="24" t="str">
        <f>IF(ISBLANK(C54),"",VLOOKUP(C54,LU_Com!$A$21:$D$30,LangNum,FALSE))</f>
        <v/>
      </c>
      <c r="E54" s="4"/>
      <c r="F54" s="24" t="str">
        <f>IF(ISBLANK(E54),"",VLOOKUP(E54,LU_Com!$A$36:$D$39,LangNum,FALSE))</f>
        <v/>
      </c>
      <c r="G54" s="4"/>
      <c r="H54" s="24" t="str">
        <f>IF(ISBLANK(G54),"",VLOOKUP(G54,LU_Com!$A$44:$D$47,LangNum,FALSE))</f>
        <v/>
      </c>
      <c r="I54" s="4"/>
      <c r="J54" s="24" t="str">
        <f>IF(ISBLANK(I54),"",VLOOKUP(I54,LU_Com!$A$52:$D$55,LangNum,FALSE))</f>
        <v/>
      </c>
      <c r="K54" s="4"/>
      <c r="L54" s="24" t="str">
        <f>IF(ISBLANK(K54),"",VLOOKUP(K54,LU_Com!$A$60:$D$63,LangNum,FALSE))</f>
        <v/>
      </c>
      <c r="M54" s="4"/>
      <c r="N54" s="24" t="str">
        <f>IF(ISBLANK(M54),"",VLOOKUP(M54,LU_Com!$A$68:$D$71,LangNum,FALSE))</f>
        <v/>
      </c>
      <c r="O54" s="4"/>
      <c r="P54" s="24" t="str">
        <f>IF(ISBLANK(O54),"",VLOOKUP(O54,LU_Com!$A$76:$D$79,LangNum,FALSE))</f>
        <v/>
      </c>
      <c r="Q54" s="4"/>
      <c r="R54" s="24" t="str">
        <f>IF(ISBLANK(Q54),"",VLOOKUP(Q54,LU_Com!$A$84:$D$87,LangNum,FALSE))</f>
        <v/>
      </c>
      <c r="S54" s="4"/>
      <c r="T54" s="24" t="str">
        <f>IF(ISBLANK(S54),"",VLOOKUP(S54,LU_Com!$A$92:$D$95,LangNum,FALSE))</f>
        <v/>
      </c>
      <c r="U54" s="4"/>
      <c r="V54" s="24" t="str">
        <f>IF(ISBLANK(U54),"",VLOOKUP(U54,LU_Com!$A$100:$D$103,LangNum,FALSE))</f>
        <v/>
      </c>
      <c r="W54" s="4"/>
      <c r="X54" s="24" t="str">
        <f>IF(ISBLANK(W54),"",VLOOKUP(W54,LU_Com!$A$108:$D$111,LangNum,FALSE))</f>
        <v/>
      </c>
      <c r="Y54" s="4"/>
      <c r="Z54" s="24" t="str">
        <f>IF(ISBLANK(Y54),"",VLOOKUP(Y54,LU_Com!$A$116:$D$119,LangNum,FALSE))</f>
        <v/>
      </c>
      <c r="AB54" s="3" t="str">
        <f t="shared" si="1"/>
        <v/>
      </c>
      <c r="AC54" s="7" t="str">
        <f t="shared" si="2"/>
        <v/>
      </c>
      <c r="AD54" s="7" t="str">
        <f t="shared" si="3"/>
        <v/>
      </c>
      <c r="AE54" s="7" t="str">
        <f t="shared" si="4"/>
        <v/>
      </c>
      <c r="AF54" s="7" t="str">
        <f t="shared" si="5"/>
        <v/>
      </c>
      <c r="AG54" s="7" t="str">
        <f t="shared" si="6"/>
        <v/>
      </c>
      <c r="AH54" s="7" t="str">
        <f t="shared" si="7"/>
        <v/>
      </c>
      <c r="AI54" s="7" t="str">
        <f t="shared" si="8"/>
        <v/>
      </c>
      <c r="AJ54" s="7" t="str">
        <f t="shared" si="9"/>
        <v/>
      </c>
      <c r="AK54" s="7" t="str">
        <f t="shared" si="10"/>
        <v/>
      </c>
      <c r="AL54" s="7" t="str">
        <f t="shared" si="11"/>
        <v/>
      </c>
      <c r="AM54" s="7" t="str">
        <f t="shared" si="12"/>
        <v/>
      </c>
      <c r="AN54" s="7" t="str">
        <f t="shared" si="13"/>
        <v/>
      </c>
      <c r="AO54" t="str">
        <f t="shared" si="0"/>
        <v/>
      </c>
    </row>
    <row r="55" spans="1:41" x14ac:dyDescent="0.3">
      <c r="A55" s="3" t="s">
        <v>386</v>
      </c>
      <c r="B55" s="10"/>
      <c r="C55" s="25"/>
      <c r="D55" s="24" t="str">
        <f>IF(ISBLANK(C55),"",VLOOKUP(C55,LU_Com!$A$21:$D$30,LangNum,FALSE))</f>
        <v/>
      </c>
      <c r="E55" s="4"/>
      <c r="F55" s="24" t="str">
        <f>IF(ISBLANK(E55),"",VLOOKUP(E55,LU_Com!$A$36:$D$39,LangNum,FALSE))</f>
        <v/>
      </c>
      <c r="G55" s="4"/>
      <c r="H55" s="24" t="str">
        <f>IF(ISBLANK(G55),"",VLOOKUP(G55,LU_Com!$A$44:$D$47,LangNum,FALSE))</f>
        <v/>
      </c>
      <c r="I55" s="4"/>
      <c r="J55" s="24" t="str">
        <f>IF(ISBLANK(I55),"",VLOOKUP(I55,LU_Com!$A$52:$D$55,LangNum,FALSE))</f>
        <v/>
      </c>
      <c r="K55" s="4"/>
      <c r="L55" s="24" t="str">
        <f>IF(ISBLANK(K55),"",VLOOKUP(K55,LU_Com!$A$60:$D$63,LangNum,FALSE))</f>
        <v/>
      </c>
      <c r="M55" s="4"/>
      <c r="N55" s="24" t="str">
        <f>IF(ISBLANK(M55),"",VLOOKUP(M55,LU_Com!$A$68:$D$71,LangNum,FALSE))</f>
        <v/>
      </c>
      <c r="O55" s="4"/>
      <c r="P55" s="24" t="str">
        <f>IF(ISBLANK(O55),"",VLOOKUP(O55,LU_Com!$A$76:$D$79,LangNum,FALSE))</f>
        <v/>
      </c>
      <c r="Q55" s="4"/>
      <c r="R55" s="24" t="str">
        <f>IF(ISBLANK(Q55),"",VLOOKUP(Q55,LU_Com!$A$84:$D$87,LangNum,FALSE))</f>
        <v/>
      </c>
      <c r="S55" s="4"/>
      <c r="T55" s="24" t="str">
        <f>IF(ISBLANK(S55),"",VLOOKUP(S55,LU_Com!$A$92:$D$95,LangNum,FALSE))</f>
        <v/>
      </c>
      <c r="U55" s="4"/>
      <c r="V55" s="24" t="str">
        <f>IF(ISBLANK(U55),"",VLOOKUP(U55,LU_Com!$A$100:$D$103,LangNum,FALSE))</f>
        <v/>
      </c>
      <c r="W55" s="4"/>
      <c r="X55" s="24" t="str">
        <f>IF(ISBLANK(W55),"",VLOOKUP(W55,LU_Com!$A$108:$D$111,LangNum,FALSE))</f>
        <v/>
      </c>
      <c r="Y55" s="4"/>
      <c r="Z55" s="24" t="str">
        <f>IF(ISBLANK(Y55),"",VLOOKUP(Y55,LU_Com!$A$116:$D$119,LangNum,FALSE))</f>
        <v/>
      </c>
      <c r="AB55" s="3" t="str">
        <f t="shared" si="1"/>
        <v/>
      </c>
      <c r="AC55" s="7" t="str">
        <f t="shared" si="2"/>
        <v/>
      </c>
      <c r="AD55" s="7" t="str">
        <f t="shared" si="3"/>
        <v/>
      </c>
      <c r="AE55" s="7" t="str">
        <f t="shared" si="4"/>
        <v/>
      </c>
      <c r="AF55" s="7" t="str">
        <f t="shared" si="5"/>
        <v/>
      </c>
      <c r="AG55" s="7" t="str">
        <f t="shared" si="6"/>
        <v/>
      </c>
      <c r="AH55" s="7" t="str">
        <f t="shared" si="7"/>
        <v/>
      </c>
      <c r="AI55" s="7" t="str">
        <f t="shared" si="8"/>
        <v/>
      </c>
      <c r="AJ55" s="7" t="str">
        <f t="shared" si="9"/>
        <v/>
      </c>
      <c r="AK55" s="7" t="str">
        <f t="shared" si="10"/>
        <v/>
      </c>
      <c r="AL55" s="7" t="str">
        <f t="shared" si="11"/>
        <v/>
      </c>
      <c r="AM55" s="7" t="str">
        <f t="shared" si="12"/>
        <v/>
      </c>
      <c r="AN55" s="7" t="str">
        <f t="shared" si="13"/>
        <v/>
      </c>
      <c r="AO55" t="str">
        <f t="shared" si="0"/>
        <v/>
      </c>
    </row>
    <row r="56" spans="1:41" x14ac:dyDescent="0.3">
      <c r="A56" s="3" t="s">
        <v>387</v>
      </c>
      <c r="B56" s="10"/>
      <c r="C56" s="25"/>
      <c r="D56" s="24" t="str">
        <f>IF(ISBLANK(C56),"",VLOOKUP(C56,LU_Com!$A$21:$D$30,LangNum,FALSE))</f>
        <v/>
      </c>
      <c r="E56" s="4"/>
      <c r="F56" s="24" t="str">
        <f>IF(ISBLANK(E56),"",VLOOKUP(E56,LU_Com!$A$36:$D$39,LangNum,FALSE))</f>
        <v/>
      </c>
      <c r="G56" s="4"/>
      <c r="H56" s="24" t="str">
        <f>IF(ISBLANK(G56),"",VLOOKUP(G56,LU_Com!$A$44:$D$47,LangNum,FALSE))</f>
        <v/>
      </c>
      <c r="I56" s="4"/>
      <c r="J56" s="24" t="str">
        <f>IF(ISBLANK(I56),"",VLOOKUP(I56,LU_Com!$A$52:$D$55,LangNum,FALSE))</f>
        <v/>
      </c>
      <c r="K56" s="4"/>
      <c r="L56" s="24" t="str">
        <f>IF(ISBLANK(K56),"",VLOOKUP(K56,LU_Com!$A$60:$D$63,LangNum,FALSE))</f>
        <v/>
      </c>
      <c r="M56" s="4"/>
      <c r="N56" s="24" t="str">
        <f>IF(ISBLANK(M56),"",VLOOKUP(M56,LU_Com!$A$68:$D$71,LangNum,FALSE))</f>
        <v/>
      </c>
      <c r="O56" s="4"/>
      <c r="P56" s="24" t="str">
        <f>IF(ISBLANK(O56),"",VLOOKUP(O56,LU_Com!$A$76:$D$79,LangNum,FALSE))</f>
        <v/>
      </c>
      <c r="Q56" s="4"/>
      <c r="R56" s="24" t="str">
        <f>IF(ISBLANK(Q56),"",VLOOKUP(Q56,LU_Com!$A$84:$D$87,LangNum,FALSE))</f>
        <v/>
      </c>
      <c r="S56" s="4"/>
      <c r="T56" s="24" t="str">
        <f>IF(ISBLANK(S56),"",VLOOKUP(S56,LU_Com!$A$92:$D$95,LangNum,FALSE))</f>
        <v/>
      </c>
      <c r="U56" s="4"/>
      <c r="V56" s="24" t="str">
        <f>IF(ISBLANK(U56),"",VLOOKUP(U56,LU_Com!$A$100:$D$103,LangNum,FALSE))</f>
        <v/>
      </c>
      <c r="W56" s="4"/>
      <c r="X56" s="24" t="str">
        <f>IF(ISBLANK(W56),"",VLOOKUP(W56,LU_Com!$A$108:$D$111,LangNum,FALSE))</f>
        <v/>
      </c>
      <c r="Y56" s="4"/>
      <c r="Z56" s="24" t="str">
        <f>IF(ISBLANK(Y56),"",VLOOKUP(Y56,LU_Com!$A$116:$D$119,LangNum,FALSE))</f>
        <v/>
      </c>
      <c r="AB56" s="3" t="str">
        <f t="shared" si="1"/>
        <v/>
      </c>
      <c r="AC56" s="7" t="str">
        <f t="shared" si="2"/>
        <v/>
      </c>
      <c r="AD56" s="7" t="str">
        <f t="shared" si="3"/>
        <v/>
      </c>
      <c r="AE56" s="7" t="str">
        <f t="shared" si="4"/>
        <v/>
      </c>
      <c r="AF56" s="7" t="str">
        <f t="shared" si="5"/>
        <v/>
      </c>
      <c r="AG56" s="7" t="str">
        <f t="shared" si="6"/>
        <v/>
      </c>
      <c r="AH56" s="7" t="str">
        <f t="shared" si="7"/>
        <v/>
      </c>
      <c r="AI56" s="7" t="str">
        <f t="shared" si="8"/>
        <v/>
      </c>
      <c r="AJ56" s="7" t="str">
        <f t="shared" si="9"/>
        <v/>
      </c>
      <c r="AK56" s="7" t="str">
        <f t="shared" si="10"/>
        <v/>
      </c>
      <c r="AL56" s="7" t="str">
        <f t="shared" si="11"/>
        <v/>
      </c>
      <c r="AM56" s="7" t="str">
        <f t="shared" si="12"/>
        <v/>
      </c>
      <c r="AN56" s="7" t="str">
        <f t="shared" si="13"/>
        <v/>
      </c>
      <c r="AO56" t="str">
        <f t="shared" si="0"/>
        <v/>
      </c>
    </row>
    <row r="57" spans="1:41" x14ac:dyDescent="0.3">
      <c r="A57" s="3" t="s">
        <v>388</v>
      </c>
      <c r="B57" s="10"/>
      <c r="C57" s="25"/>
      <c r="D57" s="24" t="str">
        <f>IF(ISBLANK(C57),"",VLOOKUP(C57,LU_Com!$A$21:$D$30,LangNum,FALSE))</f>
        <v/>
      </c>
      <c r="E57" s="4"/>
      <c r="F57" s="24" t="str">
        <f>IF(ISBLANK(E57),"",VLOOKUP(E57,LU_Com!$A$36:$D$39,LangNum,FALSE))</f>
        <v/>
      </c>
      <c r="G57" s="4"/>
      <c r="H57" s="24" t="str">
        <f>IF(ISBLANK(G57),"",VLOOKUP(G57,LU_Com!$A$44:$D$47,LangNum,FALSE))</f>
        <v/>
      </c>
      <c r="I57" s="4"/>
      <c r="J57" s="24" t="str">
        <f>IF(ISBLANK(I57),"",VLOOKUP(I57,LU_Com!$A$52:$D$55,LangNum,FALSE))</f>
        <v/>
      </c>
      <c r="K57" s="4"/>
      <c r="L57" s="24" t="str">
        <f>IF(ISBLANK(K57),"",VLOOKUP(K57,LU_Com!$A$60:$D$63,LangNum,FALSE))</f>
        <v/>
      </c>
      <c r="M57" s="4"/>
      <c r="N57" s="24" t="str">
        <f>IF(ISBLANK(M57),"",VLOOKUP(M57,LU_Com!$A$68:$D$71,LangNum,FALSE))</f>
        <v/>
      </c>
      <c r="O57" s="4"/>
      <c r="P57" s="24" t="str">
        <f>IF(ISBLANK(O57),"",VLOOKUP(O57,LU_Com!$A$76:$D$79,LangNum,FALSE))</f>
        <v/>
      </c>
      <c r="Q57" s="4"/>
      <c r="R57" s="24" t="str">
        <f>IF(ISBLANK(Q57),"",VLOOKUP(Q57,LU_Com!$A$84:$D$87,LangNum,FALSE))</f>
        <v/>
      </c>
      <c r="S57" s="4"/>
      <c r="T57" s="24" t="str">
        <f>IF(ISBLANK(S57),"",VLOOKUP(S57,LU_Com!$A$92:$D$95,LangNum,FALSE))</f>
        <v/>
      </c>
      <c r="U57" s="4"/>
      <c r="V57" s="24" t="str">
        <f>IF(ISBLANK(U57),"",VLOOKUP(U57,LU_Com!$A$100:$D$103,LangNum,FALSE))</f>
        <v/>
      </c>
      <c r="W57" s="4"/>
      <c r="X57" s="24" t="str">
        <f>IF(ISBLANK(W57),"",VLOOKUP(W57,LU_Com!$A$108:$D$111,LangNum,FALSE))</f>
        <v/>
      </c>
      <c r="Y57" s="4"/>
      <c r="Z57" s="24" t="str">
        <f>IF(ISBLANK(Y57),"",VLOOKUP(Y57,LU_Com!$A$116:$D$119,LangNum,FALSE))</f>
        <v/>
      </c>
      <c r="AB57" s="3" t="str">
        <f t="shared" si="1"/>
        <v/>
      </c>
      <c r="AC57" s="7" t="str">
        <f t="shared" si="2"/>
        <v/>
      </c>
      <c r="AD57" s="7" t="str">
        <f t="shared" si="3"/>
        <v/>
      </c>
      <c r="AE57" s="7" t="str">
        <f t="shared" si="4"/>
        <v/>
      </c>
      <c r="AF57" s="7" t="str">
        <f t="shared" si="5"/>
        <v/>
      </c>
      <c r="AG57" s="7" t="str">
        <f t="shared" si="6"/>
        <v/>
      </c>
      <c r="AH57" s="7" t="str">
        <f t="shared" si="7"/>
        <v/>
      </c>
      <c r="AI57" s="7" t="str">
        <f t="shared" si="8"/>
        <v/>
      </c>
      <c r="AJ57" s="7" t="str">
        <f t="shared" si="9"/>
        <v/>
      </c>
      <c r="AK57" s="7" t="str">
        <f t="shared" si="10"/>
        <v/>
      </c>
      <c r="AL57" s="7" t="str">
        <f t="shared" si="11"/>
        <v/>
      </c>
      <c r="AM57" s="7" t="str">
        <f t="shared" si="12"/>
        <v/>
      </c>
      <c r="AN57" s="7" t="str">
        <f t="shared" si="13"/>
        <v/>
      </c>
      <c r="AO57" t="str">
        <f t="shared" si="0"/>
        <v/>
      </c>
    </row>
    <row r="58" spans="1:41" x14ac:dyDescent="0.3">
      <c r="A58" s="3" t="s">
        <v>389</v>
      </c>
      <c r="B58" s="10"/>
      <c r="C58" s="25"/>
      <c r="D58" s="24" t="str">
        <f>IF(ISBLANK(C58),"",VLOOKUP(C58,LU_Com!$A$21:$D$30,LangNum,FALSE))</f>
        <v/>
      </c>
      <c r="E58" s="4"/>
      <c r="F58" s="24" t="str">
        <f>IF(ISBLANK(E58),"",VLOOKUP(E58,LU_Com!$A$36:$D$39,LangNum,FALSE))</f>
        <v/>
      </c>
      <c r="G58" s="4"/>
      <c r="H58" s="24" t="str">
        <f>IF(ISBLANK(G58),"",VLOOKUP(G58,LU_Com!$A$44:$D$47,LangNum,FALSE))</f>
        <v/>
      </c>
      <c r="I58" s="4"/>
      <c r="J58" s="24" t="str">
        <f>IF(ISBLANK(I58),"",VLOOKUP(I58,LU_Com!$A$52:$D$55,LangNum,FALSE))</f>
        <v/>
      </c>
      <c r="K58" s="4"/>
      <c r="L58" s="24" t="str">
        <f>IF(ISBLANK(K58),"",VLOOKUP(K58,LU_Com!$A$60:$D$63,LangNum,FALSE))</f>
        <v/>
      </c>
      <c r="M58" s="4"/>
      <c r="N58" s="24" t="str">
        <f>IF(ISBLANK(M58),"",VLOOKUP(M58,LU_Com!$A$68:$D$71,LangNum,FALSE))</f>
        <v/>
      </c>
      <c r="O58" s="4"/>
      <c r="P58" s="24" t="str">
        <f>IF(ISBLANK(O58),"",VLOOKUP(O58,LU_Com!$A$76:$D$79,LangNum,FALSE))</f>
        <v/>
      </c>
      <c r="Q58" s="4"/>
      <c r="R58" s="24" t="str">
        <f>IF(ISBLANK(Q58),"",VLOOKUP(Q58,LU_Com!$A$84:$D$87,LangNum,FALSE))</f>
        <v/>
      </c>
      <c r="S58" s="4"/>
      <c r="T58" s="24" t="str">
        <f>IF(ISBLANK(S58),"",VLOOKUP(S58,LU_Com!$A$92:$D$95,LangNum,FALSE))</f>
        <v/>
      </c>
      <c r="U58" s="4"/>
      <c r="V58" s="24" t="str">
        <f>IF(ISBLANK(U58),"",VLOOKUP(U58,LU_Com!$A$100:$D$103,LangNum,FALSE))</f>
        <v/>
      </c>
      <c r="W58" s="4"/>
      <c r="X58" s="24" t="str">
        <f>IF(ISBLANK(W58),"",VLOOKUP(W58,LU_Com!$A$108:$D$111,LangNum,FALSE))</f>
        <v/>
      </c>
      <c r="Y58" s="4"/>
      <c r="Z58" s="24" t="str">
        <f>IF(ISBLANK(Y58),"",VLOOKUP(Y58,LU_Com!$A$116:$D$119,LangNum,FALSE))</f>
        <v/>
      </c>
      <c r="AB58" s="3" t="str">
        <f t="shared" si="1"/>
        <v/>
      </c>
      <c r="AC58" s="7" t="str">
        <f t="shared" si="2"/>
        <v/>
      </c>
      <c r="AD58" s="7" t="str">
        <f t="shared" si="3"/>
        <v/>
      </c>
      <c r="AE58" s="7" t="str">
        <f t="shared" si="4"/>
        <v/>
      </c>
      <c r="AF58" s="7" t="str">
        <f t="shared" si="5"/>
        <v/>
      </c>
      <c r="AG58" s="7" t="str">
        <f t="shared" si="6"/>
        <v/>
      </c>
      <c r="AH58" s="7" t="str">
        <f t="shared" si="7"/>
        <v/>
      </c>
      <c r="AI58" s="7" t="str">
        <f t="shared" si="8"/>
        <v/>
      </c>
      <c r="AJ58" s="7" t="str">
        <f t="shared" si="9"/>
        <v/>
      </c>
      <c r="AK58" s="7" t="str">
        <f t="shared" si="10"/>
        <v/>
      </c>
      <c r="AL58" s="7" t="str">
        <f t="shared" si="11"/>
        <v/>
      </c>
      <c r="AM58" s="7" t="str">
        <f t="shared" si="12"/>
        <v/>
      </c>
      <c r="AN58" s="7" t="str">
        <f t="shared" si="13"/>
        <v/>
      </c>
      <c r="AO58" t="str">
        <f t="shared" si="0"/>
        <v/>
      </c>
    </row>
    <row r="59" spans="1:41" x14ac:dyDescent="0.3">
      <c r="A59" s="3" t="s">
        <v>390</v>
      </c>
      <c r="B59" s="10"/>
      <c r="C59" s="25"/>
      <c r="D59" s="24" t="str">
        <f>IF(ISBLANK(C59),"",VLOOKUP(C59,LU_Com!$A$21:$D$30,LangNum,FALSE))</f>
        <v/>
      </c>
      <c r="E59" s="4"/>
      <c r="F59" s="24" t="str">
        <f>IF(ISBLANK(E59),"",VLOOKUP(E59,LU_Com!$A$36:$D$39,LangNum,FALSE))</f>
        <v/>
      </c>
      <c r="G59" s="4"/>
      <c r="H59" s="24" t="str">
        <f>IF(ISBLANK(G59),"",VLOOKUP(G59,LU_Com!$A$44:$D$47,LangNum,FALSE))</f>
        <v/>
      </c>
      <c r="I59" s="4"/>
      <c r="J59" s="24" t="str">
        <f>IF(ISBLANK(I59),"",VLOOKUP(I59,LU_Com!$A$52:$D$55,LangNum,FALSE))</f>
        <v/>
      </c>
      <c r="K59" s="4"/>
      <c r="L59" s="24" t="str">
        <f>IF(ISBLANK(K59),"",VLOOKUP(K59,LU_Com!$A$60:$D$63,LangNum,FALSE))</f>
        <v/>
      </c>
      <c r="M59" s="4"/>
      <c r="N59" s="24" t="str">
        <f>IF(ISBLANK(M59),"",VLOOKUP(M59,LU_Com!$A$68:$D$71,LangNum,FALSE))</f>
        <v/>
      </c>
      <c r="O59" s="4"/>
      <c r="P59" s="24" t="str">
        <f>IF(ISBLANK(O59),"",VLOOKUP(O59,LU_Com!$A$76:$D$79,LangNum,FALSE))</f>
        <v/>
      </c>
      <c r="Q59" s="4"/>
      <c r="R59" s="24" t="str">
        <f>IF(ISBLANK(Q59),"",VLOOKUP(Q59,LU_Com!$A$84:$D$87,LangNum,FALSE))</f>
        <v/>
      </c>
      <c r="S59" s="4"/>
      <c r="T59" s="24" t="str">
        <f>IF(ISBLANK(S59),"",VLOOKUP(S59,LU_Com!$A$92:$D$95,LangNum,FALSE))</f>
        <v/>
      </c>
      <c r="U59" s="4"/>
      <c r="V59" s="24" t="str">
        <f>IF(ISBLANK(U59),"",VLOOKUP(U59,LU_Com!$A$100:$D$103,LangNum,FALSE))</f>
        <v/>
      </c>
      <c r="W59" s="4"/>
      <c r="X59" s="24" t="str">
        <f>IF(ISBLANK(W59),"",VLOOKUP(W59,LU_Com!$A$108:$D$111,LangNum,FALSE))</f>
        <v/>
      </c>
      <c r="Y59" s="4"/>
      <c r="Z59" s="24" t="str">
        <f>IF(ISBLANK(Y59),"",VLOOKUP(Y59,LU_Com!$A$116:$D$119,LangNum,FALSE))</f>
        <v/>
      </c>
      <c r="AB59" s="3" t="str">
        <f t="shared" si="1"/>
        <v/>
      </c>
      <c r="AC59" s="7" t="str">
        <f t="shared" si="2"/>
        <v/>
      </c>
      <c r="AD59" s="7" t="str">
        <f t="shared" si="3"/>
        <v/>
      </c>
      <c r="AE59" s="7" t="str">
        <f t="shared" si="4"/>
        <v/>
      </c>
      <c r="AF59" s="7" t="str">
        <f t="shared" si="5"/>
        <v/>
      </c>
      <c r="AG59" s="7" t="str">
        <f t="shared" si="6"/>
        <v/>
      </c>
      <c r="AH59" s="7" t="str">
        <f t="shared" si="7"/>
        <v/>
      </c>
      <c r="AI59" s="7" t="str">
        <f t="shared" si="8"/>
        <v/>
      </c>
      <c r="AJ59" s="7" t="str">
        <f t="shared" si="9"/>
        <v/>
      </c>
      <c r="AK59" s="7" t="str">
        <f t="shared" si="10"/>
        <v/>
      </c>
      <c r="AL59" s="7" t="str">
        <f t="shared" si="11"/>
        <v/>
      </c>
      <c r="AM59" s="7" t="str">
        <f t="shared" si="12"/>
        <v/>
      </c>
      <c r="AN59" s="7" t="str">
        <f t="shared" si="13"/>
        <v/>
      </c>
      <c r="AO59" t="str">
        <f t="shared" si="0"/>
        <v/>
      </c>
    </row>
    <row r="60" spans="1:41" x14ac:dyDescent="0.3">
      <c r="A60" s="3" t="s">
        <v>391</v>
      </c>
      <c r="B60" s="10"/>
      <c r="C60" s="25"/>
      <c r="D60" s="24" t="str">
        <f>IF(ISBLANK(C60),"",VLOOKUP(C60,LU_Com!$A$21:$D$30,LangNum,FALSE))</f>
        <v/>
      </c>
      <c r="E60" s="4"/>
      <c r="F60" s="24" t="str">
        <f>IF(ISBLANK(E60),"",VLOOKUP(E60,LU_Com!$A$36:$D$39,LangNum,FALSE))</f>
        <v/>
      </c>
      <c r="G60" s="4"/>
      <c r="H60" s="24" t="str">
        <f>IF(ISBLANK(G60),"",VLOOKUP(G60,LU_Com!$A$44:$D$47,LangNum,FALSE))</f>
        <v/>
      </c>
      <c r="I60" s="4"/>
      <c r="J60" s="24" t="str">
        <f>IF(ISBLANK(I60),"",VLOOKUP(I60,LU_Com!$A$52:$D$55,LangNum,FALSE))</f>
        <v/>
      </c>
      <c r="K60" s="4"/>
      <c r="L60" s="24" t="str">
        <f>IF(ISBLANK(K60),"",VLOOKUP(K60,LU_Com!$A$60:$D$63,LangNum,FALSE))</f>
        <v/>
      </c>
      <c r="M60" s="4"/>
      <c r="N60" s="24" t="str">
        <f>IF(ISBLANK(M60),"",VLOOKUP(M60,LU_Com!$A$68:$D$71,LangNum,FALSE))</f>
        <v/>
      </c>
      <c r="O60" s="4"/>
      <c r="P60" s="24" t="str">
        <f>IF(ISBLANK(O60),"",VLOOKUP(O60,LU_Com!$A$76:$D$79,LangNum,FALSE))</f>
        <v/>
      </c>
      <c r="Q60" s="4"/>
      <c r="R60" s="24" t="str">
        <f>IF(ISBLANK(Q60),"",VLOOKUP(Q60,LU_Com!$A$84:$D$87,LangNum,FALSE))</f>
        <v/>
      </c>
      <c r="S60" s="4"/>
      <c r="T60" s="24" t="str">
        <f>IF(ISBLANK(S60),"",VLOOKUP(S60,LU_Com!$A$92:$D$95,LangNum,FALSE))</f>
        <v/>
      </c>
      <c r="U60" s="4"/>
      <c r="V60" s="24" t="str">
        <f>IF(ISBLANK(U60),"",VLOOKUP(U60,LU_Com!$A$100:$D$103,LangNum,FALSE))</f>
        <v/>
      </c>
      <c r="W60" s="4"/>
      <c r="X60" s="24" t="str">
        <f>IF(ISBLANK(W60),"",VLOOKUP(W60,LU_Com!$A$108:$D$111,LangNum,FALSE))</f>
        <v/>
      </c>
      <c r="Y60" s="4"/>
      <c r="Z60" s="24" t="str">
        <f>IF(ISBLANK(Y60),"",VLOOKUP(Y60,LU_Com!$A$116:$D$119,LangNum,FALSE))</f>
        <v/>
      </c>
      <c r="AB60" s="3" t="str">
        <f t="shared" si="1"/>
        <v/>
      </c>
      <c r="AC60" s="7" t="str">
        <f t="shared" si="2"/>
        <v/>
      </c>
      <c r="AD60" s="7" t="str">
        <f t="shared" si="3"/>
        <v/>
      </c>
      <c r="AE60" s="7" t="str">
        <f t="shared" si="4"/>
        <v/>
      </c>
      <c r="AF60" s="7" t="str">
        <f t="shared" si="5"/>
        <v/>
      </c>
      <c r="AG60" s="7" t="str">
        <f t="shared" si="6"/>
        <v/>
      </c>
      <c r="AH60" s="7" t="str">
        <f t="shared" si="7"/>
        <v/>
      </c>
      <c r="AI60" s="7" t="str">
        <f t="shared" si="8"/>
        <v/>
      </c>
      <c r="AJ60" s="7" t="str">
        <f t="shared" si="9"/>
        <v/>
      </c>
      <c r="AK60" s="7" t="str">
        <f t="shared" si="10"/>
        <v/>
      </c>
      <c r="AL60" s="7" t="str">
        <f t="shared" si="11"/>
        <v/>
      </c>
      <c r="AM60" s="7" t="str">
        <f t="shared" si="12"/>
        <v/>
      </c>
      <c r="AN60" s="7" t="str">
        <f t="shared" si="13"/>
        <v/>
      </c>
      <c r="AO60" t="str">
        <f t="shared" si="0"/>
        <v/>
      </c>
    </row>
    <row r="61" spans="1:41" x14ac:dyDescent="0.3">
      <c r="A61" s="3" t="s">
        <v>392</v>
      </c>
      <c r="B61" s="10"/>
      <c r="C61" s="25"/>
      <c r="D61" s="24" t="str">
        <f>IF(ISBLANK(C61),"",VLOOKUP(C61,LU_Com!$A$21:$D$30,LangNum,FALSE))</f>
        <v/>
      </c>
      <c r="E61" s="4"/>
      <c r="F61" s="24" t="str">
        <f>IF(ISBLANK(E61),"",VLOOKUP(E61,LU_Com!$A$36:$D$39,LangNum,FALSE))</f>
        <v/>
      </c>
      <c r="G61" s="4"/>
      <c r="H61" s="24" t="str">
        <f>IF(ISBLANK(G61),"",VLOOKUP(G61,LU_Com!$A$44:$D$47,LangNum,FALSE))</f>
        <v/>
      </c>
      <c r="I61" s="4"/>
      <c r="J61" s="24" t="str">
        <f>IF(ISBLANK(I61),"",VLOOKUP(I61,LU_Com!$A$52:$D$55,LangNum,FALSE))</f>
        <v/>
      </c>
      <c r="K61" s="4"/>
      <c r="L61" s="24" t="str">
        <f>IF(ISBLANK(K61),"",VLOOKUP(K61,LU_Com!$A$60:$D$63,LangNum,FALSE))</f>
        <v/>
      </c>
      <c r="M61" s="4"/>
      <c r="N61" s="24" t="str">
        <f>IF(ISBLANK(M61),"",VLOOKUP(M61,LU_Com!$A$68:$D$71,LangNum,FALSE))</f>
        <v/>
      </c>
      <c r="O61" s="4"/>
      <c r="P61" s="24" t="str">
        <f>IF(ISBLANK(O61),"",VLOOKUP(O61,LU_Com!$A$76:$D$79,LangNum,FALSE))</f>
        <v/>
      </c>
      <c r="Q61" s="4"/>
      <c r="R61" s="24" t="str">
        <f>IF(ISBLANK(Q61),"",VLOOKUP(Q61,LU_Com!$A$84:$D$87,LangNum,FALSE))</f>
        <v/>
      </c>
      <c r="S61" s="4"/>
      <c r="T61" s="24" t="str">
        <f>IF(ISBLANK(S61),"",VLOOKUP(S61,LU_Com!$A$92:$D$95,LangNum,FALSE))</f>
        <v/>
      </c>
      <c r="U61" s="4"/>
      <c r="V61" s="24" t="str">
        <f>IF(ISBLANK(U61),"",VLOOKUP(U61,LU_Com!$A$100:$D$103,LangNum,FALSE))</f>
        <v/>
      </c>
      <c r="W61" s="4"/>
      <c r="X61" s="24" t="str">
        <f>IF(ISBLANK(W61),"",VLOOKUP(W61,LU_Com!$A$108:$D$111,LangNum,FALSE))</f>
        <v/>
      </c>
      <c r="Y61" s="4"/>
      <c r="Z61" s="24" t="str">
        <f>IF(ISBLANK(Y61),"",VLOOKUP(Y61,LU_Com!$A$116:$D$119,LangNum,FALSE))</f>
        <v/>
      </c>
      <c r="AB61" s="3" t="str">
        <f t="shared" si="1"/>
        <v/>
      </c>
      <c r="AC61" s="7" t="str">
        <f t="shared" si="2"/>
        <v/>
      </c>
      <c r="AD61" s="7" t="str">
        <f t="shared" si="3"/>
        <v/>
      </c>
      <c r="AE61" s="7" t="str">
        <f t="shared" si="4"/>
        <v/>
      </c>
      <c r="AF61" s="7" t="str">
        <f t="shared" si="5"/>
        <v/>
      </c>
      <c r="AG61" s="7" t="str">
        <f t="shared" si="6"/>
        <v/>
      </c>
      <c r="AH61" s="7" t="str">
        <f t="shared" si="7"/>
        <v/>
      </c>
      <c r="AI61" s="7" t="str">
        <f t="shared" si="8"/>
        <v/>
      </c>
      <c r="AJ61" s="7" t="str">
        <f t="shared" si="9"/>
        <v/>
      </c>
      <c r="AK61" s="7" t="str">
        <f t="shared" si="10"/>
        <v/>
      </c>
      <c r="AL61" s="7" t="str">
        <f t="shared" si="11"/>
        <v/>
      </c>
      <c r="AM61" s="7" t="str">
        <f t="shared" si="12"/>
        <v/>
      </c>
      <c r="AN61" s="7" t="str">
        <f t="shared" si="13"/>
        <v/>
      </c>
      <c r="AO61" t="str">
        <f t="shared" si="0"/>
        <v/>
      </c>
    </row>
    <row r="62" spans="1:41" x14ac:dyDescent="0.3">
      <c r="A62" s="3" t="s">
        <v>393</v>
      </c>
      <c r="B62" s="10"/>
      <c r="C62" s="25"/>
      <c r="D62" s="24" t="str">
        <f>IF(ISBLANK(C62),"",VLOOKUP(C62,LU_Com!$A$21:$D$30,LangNum,FALSE))</f>
        <v/>
      </c>
      <c r="E62" s="4"/>
      <c r="F62" s="24" t="str">
        <f>IF(ISBLANK(E62),"",VLOOKUP(E62,LU_Com!$A$36:$D$39,LangNum,FALSE))</f>
        <v/>
      </c>
      <c r="G62" s="4"/>
      <c r="H62" s="24" t="str">
        <f>IF(ISBLANK(G62),"",VLOOKUP(G62,LU_Com!$A$44:$D$47,LangNum,FALSE))</f>
        <v/>
      </c>
      <c r="I62" s="4"/>
      <c r="J62" s="24" t="str">
        <f>IF(ISBLANK(I62),"",VLOOKUP(I62,LU_Com!$A$52:$D$55,LangNum,FALSE))</f>
        <v/>
      </c>
      <c r="K62" s="4"/>
      <c r="L62" s="24" t="str">
        <f>IF(ISBLANK(K62),"",VLOOKUP(K62,LU_Com!$A$60:$D$63,LangNum,FALSE))</f>
        <v/>
      </c>
      <c r="M62" s="4"/>
      <c r="N62" s="24" t="str">
        <f>IF(ISBLANK(M62),"",VLOOKUP(M62,LU_Com!$A$68:$D$71,LangNum,FALSE))</f>
        <v/>
      </c>
      <c r="O62" s="4"/>
      <c r="P62" s="24" t="str">
        <f>IF(ISBLANK(O62),"",VLOOKUP(O62,LU_Com!$A$76:$D$79,LangNum,FALSE))</f>
        <v/>
      </c>
      <c r="Q62" s="4"/>
      <c r="R62" s="24" t="str">
        <f>IF(ISBLANK(Q62),"",VLOOKUP(Q62,LU_Com!$A$84:$D$87,LangNum,FALSE))</f>
        <v/>
      </c>
      <c r="S62" s="4"/>
      <c r="T62" s="24" t="str">
        <f>IF(ISBLANK(S62),"",VLOOKUP(S62,LU_Com!$A$92:$D$95,LangNum,FALSE))</f>
        <v/>
      </c>
      <c r="U62" s="4"/>
      <c r="V62" s="24" t="str">
        <f>IF(ISBLANK(U62),"",VLOOKUP(U62,LU_Com!$A$100:$D$103,LangNum,FALSE))</f>
        <v/>
      </c>
      <c r="W62" s="4"/>
      <c r="X62" s="24" t="str">
        <f>IF(ISBLANK(W62),"",VLOOKUP(W62,LU_Com!$A$108:$D$111,LangNum,FALSE))</f>
        <v/>
      </c>
      <c r="Y62" s="4"/>
      <c r="Z62" s="24" t="str">
        <f>IF(ISBLANK(Y62),"",VLOOKUP(Y62,LU_Com!$A$116:$D$119,LangNum,FALSE))</f>
        <v/>
      </c>
      <c r="AB62" s="3" t="str">
        <f t="shared" si="1"/>
        <v/>
      </c>
      <c r="AC62" s="7" t="str">
        <f t="shared" si="2"/>
        <v/>
      </c>
      <c r="AD62" s="7" t="str">
        <f t="shared" si="3"/>
        <v/>
      </c>
      <c r="AE62" s="7" t="str">
        <f t="shared" si="4"/>
        <v/>
      </c>
      <c r="AF62" s="7" t="str">
        <f t="shared" si="5"/>
        <v/>
      </c>
      <c r="AG62" s="7" t="str">
        <f t="shared" si="6"/>
        <v/>
      </c>
      <c r="AH62" s="7" t="str">
        <f t="shared" si="7"/>
        <v/>
      </c>
      <c r="AI62" s="7" t="str">
        <f t="shared" si="8"/>
        <v/>
      </c>
      <c r="AJ62" s="7" t="str">
        <f t="shared" si="9"/>
        <v/>
      </c>
      <c r="AK62" s="7" t="str">
        <f t="shared" si="10"/>
        <v/>
      </c>
      <c r="AL62" s="7" t="str">
        <f t="shared" si="11"/>
        <v/>
      </c>
      <c r="AM62" s="7" t="str">
        <f t="shared" si="12"/>
        <v/>
      </c>
      <c r="AN62" s="7" t="str">
        <f t="shared" si="13"/>
        <v/>
      </c>
      <c r="AO62" t="str">
        <f t="shared" si="0"/>
        <v/>
      </c>
    </row>
    <row r="63" spans="1:41" x14ac:dyDescent="0.3">
      <c r="A63" s="3" t="s">
        <v>394</v>
      </c>
      <c r="B63" s="10"/>
      <c r="C63" s="25"/>
      <c r="D63" s="24" t="str">
        <f>IF(ISBLANK(C63),"",VLOOKUP(C63,LU_Com!$A$21:$D$30,LangNum,FALSE))</f>
        <v/>
      </c>
      <c r="E63" s="4"/>
      <c r="F63" s="24" t="str">
        <f>IF(ISBLANK(E63),"",VLOOKUP(E63,LU_Com!$A$36:$D$39,LangNum,FALSE))</f>
        <v/>
      </c>
      <c r="G63" s="4"/>
      <c r="H63" s="24" t="str">
        <f>IF(ISBLANK(G63),"",VLOOKUP(G63,LU_Com!$A$44:$D$47,LangNum,FALSE))</f>
        <v/>
      </c>
      <c r="I63" s="4"/>
      <c r="J63" s="24" t="str">
        <f>IF(ISBLANK(I63),"",VLOOKUP(I63,LU_Com!$A$52:$D$55,LangNum,FALSE))</f>
        <v/>
      </c>
      <c r="K63" s="4"/>
      <c r="L63" s="24" t="str">
        <f>IF(ISBLANK(K63),"",VLOOKUP(K63,LU_Com!$A$60:$D$63,LangNum,FALSE))</f>
        <v/>
      </c>
      <c r="M63" s="4"/>
      <c r="N63" s="24" t="str">
        <f>IF(ISBLANK(M63),"",VLOOKUP(M63,LU_Com!$A$68:$D$71,LangNum,FALSE))</f>
        <v/>
      </c>
      <c r="O63" s="4"/>
      <c r="P63" s="24" t="str">
        <f>IF(ISBLANK(O63),"",VLOOKUP(O63,LU_Com!$A$76:$D$79,LangNum,FALSE))</f>
        <v/>
      </c>
      <c r="Q63" s="4"/>
      <c r="R63" s="24" t="str">
        <f>IF(ISBLANK(Q63),"",VLOOKUP(Q63,LU_Com!$A$84:$D$87,LangNum,FALSE))</f>
        <v/>
      </c>
      <c r="S63" s="4"/>
      <c r="T63" s="24" t="str">
        <f>IF(ISBLANK(S63),"",VLOOKUP(S63,LU_Com!$A$92:$D$95,LangNum,FALSE))</f>
        <v/>
      </c>
      <c r="U63" s="4"/>
      <c r="V63" s="24" t="str">
        <f>IF(ISBLANK(U63),"",VLOOKUP(U63,LU_Com!$A$100:$D$103,LangNum,FALSE))</f>
        <v/>
      </c>
      <c r="W63" s="4"/>
      <c r="X63" s="24" t="str">
        <f>IF(ISBLANK(W63),"",VLOOKUP(W63,LU_Com!$A$108:$D$111,LangNum,FALSE))</f>
        <v/>
      </c>
      <c r="Y63" s="4"/>
      <c r="Z63" s="24" t="str">
        <f>IF(ISBLANK(Y63),"",VLOOKUP(Y63,LU_Com!$A$116:$D$119,LangNum,FALSE))</f>
        <v/>
      </c>
      <c r="AB63" s="3" t="str">
        <f t="shared" si="1"/>
        <v/>
      </c>
      <c r="AC63" s="7" t="str">
        <f t="shared" si="2"/>
        <v/>
      </c>
      <c r="AD63" s="7" t="str">
        <f t="shared" si="3"/>
        <v/>
      </c>
      <c r="AE63" s="7" t="str">
        <f t="shared" si="4"/>
        <v/>
      </c>
      <c r="AF63" s="7" t="str">
        <f t="shared" si="5"/>
        <v/>
      </c>
      <c r="AG63" s="7" t="str">
        <f t="shared" si="6"/>
        <v/>
      </c>
      <c r="AH63" s="7" t="str">
        <f t="shared" si="7"/>
        <v/>
      </c>
      <c r="AI63" s="7" t="str">
        <f t="shared" si="8"/>
        <v/>
      </c>
      <c r="AJ63" s="7" t="str">
        <f t="shared" si="9"/>
        <v/>
      </c>
      <c r="AK63" s="7" t="str">
        <f t="shared" si="10"/>
        <v/>
      </c>
      <c r="AL63" s="7" t="str">
        <f t="shared" si="11"/>
        <v/>
      </c>
      <c r="AM63" s="7" t="str">
        <f t="shared" si="12"/>
        <v/>
      </c>
      <c r="AN63" s="7" t="str">
        <f t="shared" si="13"/>
        <v/>
      </c>
      <c r="AO63" t="str">
        <f t="shared" si="0"/>
        <v/>
      </c>
    </row>
    <row r="64" spans="1:41" x14ac:dyDescent="0.3">
      <c r="A64" s="3" t="s">
        <v>395</v>
      </c>
      <c r="B64" s="10"/>
      <c r="C64" s="25"/>
      <c r="D64" s="24" t="str">
        <f>IF(ISBLANK(C64),"",VLOOKUP(C64,LU_Com!$A$21:$D$30,LangNum,FALSE))</f>
        <v/>
      </c>
      <c r="E64" s="4"/>
      <c r="F64" s="24" t="str">
        <f>IF(ISBLANK(E64),"",VLOOKUP(E64,LU_Com!$A$36:$D$39,LangNum,FALSE))</f>
        <v/>
      </c>
      <c r="G64" s="4"/>
      <c r="H64" s="24" t="str">
        <f>IF(ISBLANK(G64),"",VLOOKUP(G64,LU_Com!$A$44:$D$47,LangNum,FALSE))</f>
        <v/>
      </c>
      <c r="I64" s="4"/>
      <c r="J64" s="24" t="str">
        <f>IF(ISBLANK(I64),"",VLOOKUP(I64,LU_Com!$A$52:$D$55,LangNum,FALSE))</f>
        <v/>
      </c>
      <c r="K64" s="4"/>
      <c r="L64" s="24" t="str">
        <f>IF(ISBLANK(K64),"",VLOOKUP(K64,LU_Com!$A$60:$D$63,LangNum,FALSE))</f>
        <v/>
      </c>
      <c r="M64" s="4"/>
      <c r="N64" s="24" t="str">
        <f>IF(ISBLANK(M64),"",VLOOKUP(M64,LU_Com!$A$68:$D$71,LangNum,FALSE))</f>
        <v/>
      </c>
      <c r="O64" s="4"/>
      <c r="P64" s="24" t="str">
        <f>IF(ISBLANK(O64),"",VLOOKUP(O64,LU_Com!$A$76:$D$79,LangNum,FALSE))</f>
        <v/>
      </c>
      <c r="Q64" s="4"/>
      <c r="R64" s="24" t="str">
        <f>IF(ISBLANK(Q64),"",VLOOKUP(Q64,LU_Com!$A$84:$D$87,LangNum,FALSE))</f>
        <v/>
      </c>
      <c r="S64" s="4"/>
      <c r="T64" s="24" t="str">
        <f>IF(ISBLANK(S64),"",VLOOKUP(S64,LU_Com!$A$92:$D$95,LangNum,FALSE))</f>
        <v/>
      </c>
      <c r="U64" s="4"/>
      <c r="V64" s="24" t="str">
        <f>IF(ISBLANK(U64),"",VLOOKUP(U64,LU_Com!$A$100:$D$103,LangNum,FALSE))</f>
        <v/>
      </c>
      <c r="W64" s="4"/>
      <c r="X64" s="24" t="str">
        <f>IF(ISBLANK(W64),"",VLOOKUP(W64,LU_Com!$A$108:$D$111,LangNum,FALSE))</f>
        <v/>
      </c>
      <c r="Y64" s="4"/>
      <c r="Z64" s="24" t="str">
        <f>IF(ISBLANK(Y64),"",VLOOKUP(Y64,LU_Com!$A$116:$D$119,LangNum,FALSE))</f>
        <v/>
      </c>
      <c r="AB64" s="3" t="str">
        <f t="shared" si="1"/>
        <v/>
      </c>
      <c r="AC64" s="7" t="str">
        <f t="shared" si="2"/>
        <v/>
      </c>
      <c r="AD64" s="7" t="str">
        <f t="shared" si="3"/>
        <v/>
      </c>
      <c r="AE64" s="7" t="str">
        <f t="shared" si="4"/>
        <v/>
      </c>
      <c r="AF64" s="7" t="str">
        <f t="shared" si="5"/>
        <v/>
      </c>
      <c r="AG64" s="7" t="str">
        <f t="shared" si="6"/>
        <v/>
      </c>
      <c r="AH64" s="7" t="str">
        <f t="shared" si="7"/>
        <v/>
      </c>
      <c r="AI64" s="7" t="str">
        <f t="shared" si="8"/>
        <v/>
      </c>
      <c r="AJ64" s="7" t="str">
        <f t="shared" si="9"/>
        <v/>
      </c>
      <c r="AK64" s="7" t="str">
        <f t="shared" si="10"/>
        <v/>
      </c>
      <c r="AL64" s="7" t="str">
        <f t="shared" si="11"/>
        <v/>
      </c>
      <c r="AM64" s="7" t="str">
        <f t="shared" si="12"/>
        <v/>
      </c>
      <c r="AN64" s="7" t="str">
        <f t="shared" si="13"/>
        <v/>
      </c>
      <c r="AO64" t="str">
        <f t="shared" si="0"/>
        <v/>
      </c>
    </row>
    <row r="65" spans="1:41" x14ac:dyDescent="0.3">
      <c r="A65" s="3" t="s">
        <v>396</v>
      </c>
      <c r="B65" s="10"/>
      <c r="C65" s="25"/>
      <c r="D65" s="24" t="str">
        <f>IF(ISBLANK(C65),"",VLOOKUP(C65,LU_Com!$A$21:$D$30,LangNum,FALSE))</f>
        <v/>
      </c>
      <c r="E65" s="4"/>
      <c r="F65" s="24" t="str">
        <f>IF(ISBLANK(E65),"",VLOOKUP(E65,LU_Com!$A$36:$D$39,LangNum,FALSE))</f>
        <v/>
      </c>
      <c r="G65" s="4"/>
      <c r="H65" s="24" t="str">
        <f>IF(ISBLANK(G65),"",VLOOKUP(G65,LU_Com!$A$44:$D$47,LangNum,FALSE))</f>
        <v/>
      </c>
      <c r="I65" s="4"/>
      <c r="J65" s="24" t="str">
        <f>IF(ISBLANK(I65),"",VLOOKUP(I65,LU_Com!$A$52:$D$55,LangNum,FALSE))</f>
        <v/>
      </c>
      <c r="K65" s="4"/>
      <c r="L65" s="24" t="str">
        <f>IF(ISBLANK(K65),"",VLOOKUP(K65,LU_Com!$A$60:$D$63,LangNum,FALSE))</f>
        <v/>
      </c>
      <c r="M65" s="4"/>
      <c r="N65" s="24" t="str">
        <f>IF(ISBLANK(M65),"",VLOOKUP(M65,LU_Com!$A$68:$D$71,LangNum,FALSE))</f>
        <v/>
      </c>
      <c r="O65" s="4"/>
      <c r="P65" s="24" t="str">
        <f>IF(ISBLANK(O65),"",VLOOKUP(O65,LU_Com!$A$76:$D$79,LangNum,FALSE))</f>
        <v/>
      </c>
      <c r="Q65" s="4"/>
      <c r="R65" s="24" t="str">
        <f>IF(ISBLANK(Q65),"",VLOOKUP(Q65,LU_Com!$A$84:$D$87,LangNum,FALSE))</f>
        <v/>
      </c>
      <c r="S65" s="4"/>
      <c r="T65" s="24" t="str">
        <f>IF(ISBLANK(S65),"",VLOOKUP(S65,LU_Com!$A$92:$D$95,LangNum,FALSE))</f>
        <v/>
      </c>
      <c r="U65" s="4"/>
      <c r="V65" s="24" t="str">
        <f>IF(ISBLANK(U65),"",VLOOKUP(U65,LU_Com!$A$100:$D$103,LangNum,FALSE))</f>
        <v/>
      </c>
      <c r="W65" s="4"/>
      <c r="X65" s="24" t="str">
        <f>IF(ISBLANK(W65),"",VLOOKUP(W65,LU_Com!$A$108:$D$111,LangNum,FALSE))</f>
        <v/>
      </c>
      <c r="Y65" s="4"/>
      <c r="Z65" s="24" t="str">
        <f>IF(ISBLANK(Y65),"",VLOOKUP(Y65,LU_Com!$A$116:$D$119,LangNum,FALSE))</f>
        <v/>
      </c>
      <c r="AB65" s="3" t="str">
        <f t="shared" si="1"/>
        <v/>
      </c>
      <c r="AC65" s="7" t="str">
        <f t="shared" si="2"/>
        <v/>
      </c>
      <c r="AD65" s="7" t="str">
        <f t="shared" si="3"/>
        <v/>
      </c>
      <c r="AE65" s="7" t="str">
        <f t="shared" si="4"/>
        <v/>
      </c>
      <c r="AF65" s="7" t="str">
        <f t="shared" si="5"/>
        <v/>
      </c>
      <c r="AG65" s="7" t="str">
        <f t="shared" si="6"/>
        <v/>
      </c>
      <c r="AH65" s="7" t="str">
        <f t="shared" si="7"/>
        <v/>
      </c>
      <c r="AI65" s="7" t="str">
        <f t="shared" si="8"/>
        <v/>
      </c>
      <c r="AJ65" s="7" t="str">
        <f t="shared" si="9"/>
        <v/>
      </c>
      <c r="AK65" s="7" t="str">
        <f t="shared" si="10"/>
        <v/>
      </c>
      <c r="AL65" s="7" t="str">
        <f t="shared" si="11"/>
        <v/>
      </c>
      <c r="AM65" s="7" t="str">
        <f t="shared" si="12"/>
        <v/>
      </c>
      <c r="AN65" s="7" t="str">
        <f t="shared" si="13"/>
        <v/>
      </c>
      <c r="AO65" t="str">
        <f t="shared" si="0"/>
        <v/>
      </c>
    </row>
    <row r="66" spans="1:41" x14ac:dyDescent="0.3">
      <c r="A66" s="3" t="s">
        <v>397</v>
      </c>
      <c r="B66" s="10"/>
      <c r="C66" s="25"/>
      <c r="D66" s="24" t="str">
        <f>IF(ISBLANK(C66),"",VLOOKUP(C66,LU_Com!$A$21:$D$30,LangNum,FALSE))</f>
        <v/>
      </c>
      <c r="E66" s="4"/>
      <c r="F66" s="24" t="str">
        <f>IF(ISBLANK(E66),"",VLOOKUP(E66,LU_Com!$A$36:$D$39,LangNum,FALSE))</f>
        <v/>
      </c>
      <c r="G66" s="4"/>
      <c r="H66" s="24" t="str">
        <f>IF(ISBLANK(G66),"",VLOOKUP(G66,LU_Com!$A$44:$D$47,LangNum,FALSE))</f>
        <v/>
      </c>
      <c r="I66" s="4"/>
      <c r="J66" s="24" t="str">
        <f>IF(ISBLANK(I66),"",VLOOKUP(I66,LU_Com!$A$52:$D$55,LangNum,FALSE))</f>
        <v/>
      </c>
      <c r="K66" s="4"/>
      <c r="L66" s="24" t="str">
        <f>IF(ISBLANK(K66),"",VLOOKUP(K66,LU_Com!$A$60:$D$63,LangNum,FALSE))</f>
        <v/>
      </c>
      <c r="M66" s="4"/>
      <c r="N66" s="24" t="str">
        <f>IF(ISBLANK(M66),"",VLOOKUP(M66,LU_Com!$A$68:$D$71,LangNum,FALSE))</f>
        <v/>
      </c>
      <c r="O66" s="4"/>
      <c r="P66" s="24" t="str">
        <f>IF(ISBLANK(O66),"",VLOOKUP(O66,LU_Com!$A$76:$D$79,LangNum,FALSE))</f>
        <v/>
      </c>
      <c r="Q66" s="4"/>
      <c r="R66" s="24" t="str">
        <f>IF(ISBLANK(Q66),"",VLOOKUP(Q66,LU_Com!$A$84:$D$87,LangNum,FALSE))</f>
        <v/>
      </c>
      <c r="S66" s="4"/>
      <c r="T66" s="24" t="str">
        <f>IF(ISBLANK(S66),"",VLOOKUP(S66,LU_Com!$A$92:$D$95,LangNum,FALSE))</f>
        <v/>
      </c>
      <c r="U66" s="4"/>
      <c r="V66" s="24" t="str">
        <f>IF(ISBLANK(U66),"",VLOOKUP(U66,LU_Com!$A$100:$D$103,LangNum,FALSE))</f>
        <v/>
      </c>
      <c r="W66" s="4"/>
      <c r="X66" s="24" t="str">
        <f>IF(ISBLANK(W66),"",VLOOKUP(W66,LU_Com!$A$108:$D$111,LangNum,FALSE))</f>
        <v/>
      </c>
      <c r="Y66" s="4"/>
      <c r="Z66" s="24" t="str">
        <f>IF(ISBLANK(Y66),"",VLOOKUP(Y66,LU_Com!$A$116:$D$119,LangNum,FALSE))</f>
        <v/>
      </c>
      <c r="AB66" s="3" t="str">
        <f t="shared" si="1"/>
        <v/>
      </c>
      <c r="AC66" s="7" t="str">
        <f t="shared" si="2"/>
        <v/>
      </c>
      <c r="AD66" s="7" t="str">
        <f t="shared" si="3"/>
        <v/>
      </c>
      <c r="AE66" s="7" t="str">
        <f t="shared" si="4"/>
        <v/>
      </c>
      <c r="AF66" s="7" t="str">
        <f t="shared" si="5"/>
        <v/>
      </c>
      <c r="AG66" s="7" t="str">
        <f t="shared" si="6"/>
        <v/>
      </c>
      <c r="AH66" s="7" t="str">
        <f t="shared" si="7"/>
        <v/>
      </c>
      <c r="AI66" s="7" t="str">
        <f t="shared" si="8"/>
        <v/>
      </c>
      <c r="AJ66" s="7" t="str">
        <f t="shared" si="9"/>
        <v/>
      </c>
      <c r="AK66" s="7" t="str">
        <f t="shared" si="10"/>
        <v/>
      </c>
      <c r="AL66" s="7" t="str">
        <f t="shared" si="11"/>
        <v/>
      </c>
      <c r="AM66" s="7" t="str">
        <f t="shared" si="12"/>
        <v/>
      </c>
      <c r="AN66" s="7" t="str">
        <f t="shared" si="13"/>
        <v/>
      </c>
      <c r="AO66" t="str">
        <f t="shared" si="0"/>
        <v/>
      </c>
    </row>
    <row r="67" spans="1:41" x14ac:dyDescent="0.3">
      <c r="A67" s="3" t="s">
        <v>398</v>
      </c>
      <c r="B67" s="10"/>
      <c r="C67" s="25"/>
      <c r="D67" s="24" t="str">
        <f>IF(ISBLANK(C67),"",VLOOKUP(C67,LU_Com!$A$21:$D$30,LangNum,FALSE))</f>
        <v/>
      </c>
      <c r="E67" s="4"/>
      <c r="F67" s="24" t="str">
        <f>IF(ISBLANK(E67),"",VLOOKUP(E67,LU_Com!$A$36:$D$39,LangNum,FALSE))</f>
        <v/>
      </c>
      <c r="G67" s="4"/>
      <c r="H67" s="24" t="str">
        <f>IF(ISBLANK(G67),"",VLOOKUP(G67,LU_Com!$A$44:$D$47,LangNum,FALSE))</f>
        <v/>
      </c>
      <c r="I67" s="4"/>
      <c r="J67" s="24" t="str">
        <f>IF(ISBLANK(I67),"",VLOOKUP(I67,LU_Com!$A$52:$D$55,LangNum,FALSE))</f>
        <v/>
      </c>
      <c r="K67" s="4"/>
      <c r="L67" s="24" t="str">
        <f>IF(ISBLANK(K67),"",VLOOKUP(K67,LU_Com!$A$60:$D$63,LangNum,FALSE))</f>
        <v/>
      </c>
      <c r="M67" s="4"/>
      <c r="N67" s="24" t="str">
        <f>IF(ISBLANK(M67),"",VLOOKUP(M67,LU_Com!$A$68:$D$71,LangNum,FALSE))</f>
        <v/>
      </c>
      <c r="O67" s="4"/>
      <c r="P67" s="24" t="str">
        <f>IF(ISBLANK(O67),"",VLOOKUP(O67,LU_Com!$A$76:$D$79,LangNum,FALSE))</f>
        <v/>
      </c>
      <c r="Q67" s="4"/>
      <c r="R67" s="24" t="str">
        <f>IF(ISBLANK(Q67),"",VLOOKUP(Q67,LU_Com!$A$84:$D$87,LangNum,FALSE))</f>
        <v/>
      </c>
      <c r="S67" s="4"/>
      <c r="T67" s="24" t="str">
        <f>IF(ISBLANK(S67),"",VLOOKUP(S67,LU_Com!$A$92:$D$95,LangNum,FALSE))</f>
        <v/>
      </c>
      <c r="U67" s="4"/>
      <c r="V67" s="24" t="str">
        <f>IF(ISBLANK(U67),"",VLOOKUP(U67,LU_Com!$A$100:$D$103,LangNum,FALSE))</f>
        <v/>
      </c>
      <c r="W67" s="4"/>
      <c r="X67" s="24" t="str">
        <f>IF(ISBLANK(W67),"",VLOOKUP(W67,LU_Com!$A$108:$D$111,LangNum,FALSE))</f>
        <v/>
      </c>
      <c r="Y67" s="4"/>
      <c r="Z67" s="24" t="str">
        <f>IF(ISBLANK(Y67),"",VLOOKUP(Y67,LU_Com!$A$116:$D$119,LangNum,FALSE))</f>
        <v/>
      </c>
      <c r="AB67" s="3" t="str">
        <f t="shared" si="1"/>
        <v/>
      </c>
      <c r="AC67" s="7" t="str">
        <f t="shared" si="2"/>
        <v/>
      </c>
      <c r="AD67" s="7" t="str">
        <f t="shared" si="3"/>
        <v/>
      </c>
      <c r="AE67" s="7" t="str">
        <f t="shared" si="4"/>
        <v/>
      </c>
      <c r="AF67" s="7" t="str">
        <f t="shared" si="5"/>
        <v/>
      </c>
      <c r="AG67" s="7" t="str">
        <f t="shared" si="6"/>
        <v/>
      </c>
      <c r="AH67" s="7" t="str">
        <f t="shared" si="7"/>
        <v/>
      </c>
      <c r="AI67" s="7" t="str">
        <f t="shared" si="8"/>
        <v/>
      </c>
      <c r="AJ67" s="7" t="str">
        <f t="shared" si="9"/>
        <v/>
      </c>
      <c r="AK67" s="7" t="str">
        <f t="shared" si="10"/>
        <v/>
      </c>
      <c r="AL67" s="7" t="str">
        <f t="shared" si="11"/>
        <v/>
      </c>
      <c r="AM67" s="7" t="str">
        <f t="shared" si="12"/>
        <v/>
      </c>
      <c r="AN67" s="7" t="str">
        <f t="shared" si="13"/>
        <v/>
      </c>
      <c r="AO67" t="str">
        <f t="shared" si="0"/>
        <v/>
      </c>
    </row>
    <row r="68" spans="1:41" x14ac:dyDescent="0.3">
      <c r="A68" s="3" t="s">
        <v>399</v>
      </c>
      <c r="B68" s="10"/>
      <c r="C68" s="25"/>
      <c r="D68" s="24" t="str">
        <f>IF(ISBLANK(C68),"",VLOOKUP(C68,LU_Com!$A$21:$D$30,LangNum,FALSE))</f>
        <v/>
      </c>
      <c r="E68" s="4"/>
      <c r="F68" s="24" t="str">
        <f>IF(ISBLANK(E68),"",VLOOKUP(E68,LU_Com!$A$36:$D$39,LangNum,FALSE))</f>
        <v/>
      </c>
      <c r="G68" s="4"/>
      <c r="H68" s="24" t="str">
        <f>IF(ISBLANK(G68),"",VLOOKUP(G68,LU_Com!$A$44:$D$47,LangNum,FALSE))</f>
        <v/>
      </c>
      <c r="I68" s="4"/>
      <c r="J68" s="24" t="str">
        <f>IF(ISBLANK(I68),"",VLOOKUP(I68,LU_Com!$A$52:$D$55,LangNum,FALSE))</f>
        <v/>
      </c>
      <c r="K68" s="4"/>
      <c r="L68" s="24" t="str">
        <f>IF(ISBLANK(K68),"",VLOOKUP(K68,LU_Com!$A$60:$D$63,LangNum,FALSE))</f>
        <v/>
      </c>
      <c r="M68" s="4"/>
      <c r="N68" s="24" t="str">
        <f>IF(ISBLANK(M68),"",VLOOKUP(M68,LU_Com!$A$68:$D$71,LangNum,FALSE))</f>
        <v/>
      </c>
      <c r="O68" s="4"/>
      <c r="P68" s="24" t="str">
        <f>IF(ISBLANK(O68),"",VLOOKUP(O68,LU_Com!$A$76:$D$79,LangNum,FALSE))</f>
        <v/>
      </c>
      <c r="Q68" s="4"/>
      <c r="R68" s="24" t="str">
        <f>IF(ISBLANK(Q68),"",VLOOKUP(Q68,LU_Com!$A$84:$D$87,LangNum,FALSE))</f>
        <v/>
      </c>
      <c r="S68" s="4"/>
      <c r="T68" s="24" t="str">
        <f>IF(ISBLANK(S68),"",VLOOKUP(S68,LU_Com!$A$92:$D$95,LangNum,FALSE))</f>
        <v/>
      </c>
      <c r="U68" s="4"/>
      <c r="V68" s="24" t="str">
        <f>IF(ISBLANK(U68),"",VLOOKUP(U68,LU_Com!$A$100:$D$103,LangNum,FALSE))</f>
        <v/>
      </c>
      <c r="W68" s="4"/>
      <c r="X68" s="24" t="str">
        <f>IF(ISBLANK(W68),"",VLOOKUP(W68,LU_Com!$A$108:$D$111,LangNum,FALSE))</f>
        <v/>
      </c>
      <c r="Y68" s="4"/>
      <c r="Z68" s="24" t="str">
        <f>IF(ISBLANK(Y68),"",VLOOKUP(Y68,LU_Com!$A$116:$D$119,LangNum,FALSE))</f>
        <v/>
      </c>
      <c r="AB68" s="3" t="str">
        <f t="shared" si="1"/>
        <v/>
      </c>
      <c r="AC68" s="7" t="str">
        <f t="shared" si="2"/>
        <v/>
      </c>
      <c r="AD68" s="7" t="str">
        <f t="shared" si="3"/>
        <v/>
      </c>
      <c r="AE68" s="7" t="str">
        <f t="shared" si="4"/>
        <v/>
      </c>
      <c r="AF68" s="7" t="str">
        <f t="shared" si="5"/>
        <v/>
      </c>
      <c r="AG68" s="7" t="str">
        <f t="shared" si="6"/>
        <v/>
      </c>
      <c r="AH68" s="7" t="str">
        <f t="shared" si="7"/>
        <v/>
      </c>
      <c r="AI68" s="7" t="str">
        <f t="shared" si="8"/>
        <v/>
      </c>
      <c r="AJ68" s="7" t="str">
        <f t="shared" si="9"/>
        <v/>
      </c>
      <c r="AK68" s="7" t="str">
        <f t="shared" si="10"/>
        <v/>
      </c>
      <c r="AL68" s="7" t="str">
        <f t="shared" si="11"/>
        <v/>
      </c>
      <c r="AM68" s="7" t="str">
        <f t="shared" si="12"/>
        <v/>
      </c>
      <c r="AN68" s="7" t="str">
        <f t="shared" si="13"/>
        <v/>
      </c>
      <c r="AO68" t="str">
        <f t="shared" si="0"/>
        <v/>
      </c>
    </row>
    <row r="69" spans="1:41" x14ac:dyDescent="0.3">
      <c r="A69" s="3" t="s">
        <v>400</v>
      </c>
      <c r="B69" s="10"/>
      <c r="C69" s="25"/>
      <c r="D69" s="24" t="str">
        <f>IF(ISBLANK(C69),"",VLOOKUP(C69,LU_Com!$A$21:$D$30,LangNum,FALSE))</f>
        <v/>
      </c>
      <c r="E69" s="4"/>
      <c r="F69" s="24" t="str">
        <f>IF(ISBLANK(E69),"",VLOOKUP(E69,LU_Com!$A$36:$D$39,LangNum,FALSE))</f>
        <v/>
      </c>
      <c r="G69" s="4"/>
      <c r="H69" s="24" t="str">
        <f>IF(ISBLANK(G69),"",VLOOKUP(G69,LU_Com!$A$44:$D$47,LangNum,FALSE))</f>
        <v/>
      </c>
      <c r="I69" s="4"/>
      <c r="J69" s="24" t="str">
        <f>IF(ISBLANK(I69),"",VLOOKUP(I69,LU_Com!$A$52:$D$55,LangNum,FALSE))</f>
        <v/>
      </c>
      <c r="K69" s="4"/>
      <c r="L69" s="24" t="str">
        <f>IF(ISBLANK(K69),"",VLOOKUP(K69,LU_Com!$A$60:$D$63,LangNum,FALSE))</f>
        <v/>
      </c>
      <c r="M69" s="4"/>
      <c r="N69" s="24" t="str">
        <f>IF(ISBLANK(M69),"",VLOOKUP(M69,LU_Com!$A$68:$D$71,LangNum,FALSE))</f>
        <v/>
      </c>
      <c r="O69" s="4"/>
      <c r="P69" s="24" t="str">
        <f>IF(ISBLANK(O69),"",VLOOKUP(O69,LU_Com!$A$76:$D$79,LangNum,FALSE))</f>
        <v/>
      </c>
      <c r="Q69" s="4"/>
      <c r="R69" s="24" t="str">
        <f>IF(ISBLANK(Q69),"",VLOOKUP(Q69,LU_Com!$A$84:$D$87,LangNum,FALSE))</f>
        <v/>
      </c>
      <c r="S69" s="4"/>
      <c r="T69" s="24" t="str">
        <f>IF(ISBLANK(S69),"",VLOOKUP(S69,LU_Com!$A$92:$D$95,LangNum,FALSE))</f>
        <v/>
      </c>
      <c r="U69" s="4"/>
      <c r="V69" s="24" t="str">
        <f>IF(ISBLANK(U69),"",VLOOKUP(U69,LU_Com!$A$100:$D$103,LangNum,FALSE))</f>
        <v/>
      </c>
      <c r="W69" s="4"/>
      <c r="X69" s="24" t="str">
        <f>IF(ISBLANK(W69),"",VLOOKUP(W69,LU_Com!$A$108:$D$111,LangNum,FALSE))</f>
        <v/>
      </c>
      <c r="Y69" s="4"/>
      <c r="Z69" s="24" t="str">
        <f>IF(ISBLANK(Y69),"",VLOOKUP(Y69,LU_Com!$A$116:$D$119,LangNum,FALSE))</f>
        <v/>
      </c>
      <c r="AB69" s="3" t="str">
        <f t="shared" si="1"/>
        <v/>
      </c>
      <c r="AC69" s="7" t="str">
        <f t="shared" si="2"/>
        <v/>
      </c>
      <c r="AD69" s="7" t="str">
        <f t="shared" si="3"/>
        <v/>
      </c>
      <c r="AE69" s="7" t="str">
        <f t="shared" si="4"/>
        <v/>
      </c>
      <c r="AF69" s="7" t="str">
        <f t="shared" si="5"/>
        <v/>
      </c>
      <c r="AG69" s="7" t="str">
        <f t="shared" si="6"/>
        <v/>
      </c>
      <c r="AH69" s="7" t="str">
        <f t="shared" si="7"/>
        <v/>
      </c>
      <c r="AI69" s="7" t="str">
        <f t="shared" si="8"/>
        <v/>
      </c>
      <c r="AJ69" s="7" t="str">
        <f t="shared" si="9"/>
        <v/>
      </c>
      <c r="AK69" s="7" t="str">
        <f t="shared" si="10"/>
        <v/>
      </c>
      <c r="AL69" s="7" t="str">
        <f t="shared" si="11"/>
        <v/>
      </c>
      <c r="AM69" s="7" t="str">
        <f t="shared" si="12"/>
        <v/>
      </c>
      <c r="AN69" s="7" t="str">
        <f t="shared" si="13"/>
        <v/>
      </c>
      <c r="AO69" t="str">
        <f t="shared" si="0"/>
        <v/>
      </c>
    </row>
    <row r="70" spans="1:41" x14ac:dyDescent="0.3">
      <c r="A70" s="3" t="s">
        <v>401</v>
      </c>
      <c r="B70" s="10"/>
      <c r="C70" s="25"/>
      <c r="D70" s="24" t="str">
        <f>IF(ISBLANK(C70),"",VLOOKUP(C70,LU_Com!$A$21:$D$30,LangNum,FALSE))</f>
        <v/>
      </c>
      <c r="E70" s="4"/>
      <c r="F70" s="24" t="str">
        <f>IF(ISBLANK(E70),"",VLOOKUP(E70,LU_Com!$A$36:$D$39,LangNum,FALSE))</f>
        <v/>
      </c>
      <c r="G70" s="4"/>
      <c r="H70" s="24" t="str">
        <f>IF(ISBLANK(G70),"",VLOOKUP(G70,LU_Com!$A$44:$D$47,LangNum,FALSE))</f>
        <v/>
      </c>
      <c r="I70" s="4"/>
      <c r="J70" s="24" t="str">
        <f>IF(ISBLANK(I70),"",VLOOKUP(I70,LU_Com!$A$52:$D$55,LangNum,FALSE))</f>
        <v/>
      </c>
      <c r="K70" s="4"/>
      <c r="L70" s="24" t="str">
        <f>IF(ISBLANK(K70),"",VLOOKUP(K70,LU_Com!$A$60:$D$63,LangNum,FALSE))</f>
        <v/>
      </c>
      <c r="M70" s="4"/>
      <c r="N70" s="24" t="str">
        <f>IF(ISBLANK(M70),"",VLOOKUP(M70,LU_Com!$A$68:$D$71,LangNum,FALSE))</f>
        <v/>
      </c>
      <c r="O70" s="4"/>
      <c r="P70" s="24" t="str">
        <f>IF(ISBLANK(O70),"",VLOOKUP(O70,LU_Com!$A$76:$D$79,LangNum,FALSE))</f>
        <v/>
      </c>
      <c r="Q70" s="4"/>
      <c r="R70" s="24" t="str">
        <f>IF(ISBLANK(Q70),"",VLOOKUP(Q70,LU_Com!$A$84:$D$87,LangNum,FALSE))</f>
        <v/>
      </c>
      <c r="S70" s="4"/>
      <c r="T70" s="24" t="str">
        <f>IF(ISBLANK(S70),"",VLOOKUP(S70,LU_Com!$A$92:$D$95,LangNum,FALSE))</f>
        <v/>
      </c>
      <c r="U70" s="4"/>
      <c r="V70" s="24" t="str">
        <f>IF(ISBLANK(U70),"",VLOOKUP(U70,LU_Com!$A$100:$D$103,LangNum,FALSE))</f>
        <v/>
      </c>
      <c r="W70" s="4"/>
      <c r="X70" s="24" t="str">
        <f>IF(ISBLANK(W70),"",VLOOKUP(W70,LU_Com!$A$108:$D$111,LangNum,FALSE))</f>
        <v/>
      </c>
      <c r="Y70" s="4"/>
      <c r="Z70" s="24" t="str">
        <f>IF(ISBLANK(Y70),"",VLOOKUP(Y70,LU_Com!$A$116:$D$119,LangNum,FALSE))</f>
        <v/>
      </c>
      <c r="AB70" s="3" t="str">
        <f t="shared" si="1"/>
        <v/>
      </c>
      <c r="AC70" s="7" t="str">
        <f t="shared" si="2"/>
        <v/>
      </c>
      <c r="AD70" s="7" t="str">
        <f t="shared" si="3"/>
        <v/>
      </c>
      <c r="AE70" s="7" t="str">
        <f t="shared" si="4"/>
        <v/>
      </c>
      <c r="AF70" s="7" t="str">
        <f t="shared" si="5"/>
        <v/>
      </c>
      <c r="AG70" s="7" t="str">
        <f t="shared" si="6"/>
        <v/>
      </c>
      <c r="AH70" s="7" t="str">
        <f t="shared" si="7"/>
        <v/>
      </c>
      <c r="AI70" s="7" t="str">
        <f t="shared" si="8"/>
        <v/>
      </c>
      <c r="AJ70" s="7" t="str">
        <f t="shared" si="9"/>
        <v/>
      </c>
      <c r="AK70" s="7" t="str">
        <f t="shared" si="10"/>
        <v/>
      </c>
      <c r="AL70" s="7" t="str">
        <f t="shared" si="11"/>
        <v/>
      </c>
      <c r="AM70" s="7" t="str">
        <f t="shared" si="12"/>
        <v/>
      </c>
      <c r="AN70" s="7" t="str">
        <f t="shared" si="13"/>
        <v/>
      </c>
      <c r="AO70" t="str">
        <f t="shared" si="0"/>
        <v/>
      </c>
    </row>
    <row r="71" spans="1:41" x14ac:dyDescent="0.3">
      <c r="A71" s="3" t="s">
        <v>402</v>
      </c>
      <c r="B71" s="10"/>
      <c r="C71" s="25"/>
      <c r="D71" s="24" t="str">
        <f>IF(ISBLANK(C71),"",VLOOKUP(C71,LU_Com!$A$21:$D$30,LangNum,FALSE))</f>
        <v/>
      </c>
      <c r="E71" s="4"/>
      <c r="F71" s="24" t="str">
        <f>IF(ISBLANK(E71),"",VLOOKUP(E71,LU_Com!$A$36:$D$39,LangNum,FALSE))</f>
        <v/>
      </c>
      <c r="G71" s="4"/>
      <c r="H71" s="24" t="str">
        <f>IF(ISBLANK(G71),"",VLOOKUP(G71,LU_Com!$A$44:$D$47,LangNum,FALSE))</f>
        <v/>
      </c>
      <c r="I71" s="4"/>
      <c r="J71" s="24" t="str">
        <f>IF(ISBLANK(I71),"",VLOOKUP(I71,LU_Com!$A$52:$D$55,LangNum,FALSE))</f>
        <v/>
      </c>
      <c r="K71" s="4"/>
      <c r="L71" s="24" t="str">
        <f>IF(ISBLANK(K71),"",VLOOKUP(K71,LU_Com!$A$60:$D$63,LangNum,FALSE))</f>
        <v/>
      </c>
      <c r="M71" s="4"/>
      <c r="N71" s="24" t="str">
        <f>IF(ISBLANK(M71),"",VLOOKUP(M71,LU_Com!$A$68:$D$71,LangNum,FALSE))</f>
        <v/>
      </c>
      <c r="O71" s="4"/>
      <c r="P71" s="24" t="str">
        <f>IF(ISBLANK(O71),"",VLOOKUP(O71,LU_Com!$A$76:$D$79,LangNum,FALSE))</f>
        <v/>
      </c>
      <c r="Q71" s="4"/>
      <c r="R71" s="24" t="str">
        <f>IF(ISBLANK(Q71),"",VLOOKUP(Q71,LU_Com!$A$84:$D$87,LangNum,FALSE))</f>
        <v/>
      </c>
      <c r="S71" s="4"/>
      <c r="T71" s="24" t="str">
        <f>IF(ISBLANK(S71),"",VLOOKUP(S71,LU_Com!$A$92:$D$95,LangNum,FALSE))</f>
        <v/>
      </c>
      <c r="U71" s="4"/>
      <c r="V71" s="24" t="str">
        <f>IF(ISBLANK(U71),"",VLOOKUP(U71,LU_Com!$A$100:$D$103,LangNum,FALSE))</f>
        <v/>
      </c>
      <c r="W71" s="4"/>
      <c r="X71" s="24" t="str">
        <f>IF(ISBLANK(W71),"",VLOOKUP(W71,LU_Com!$A$108:$D$111,LangNum,FALSE))</f>
        <v/>
      </c>
      <c r="Y71" s="4"/>
      <c r="Z71" s="24" t="str">
        <f>IF(ISBLANK(Y71),"",VLOOKUP(Y71,LU_Com!$A$116:$D$119,LangNum,FALSE))</f>
        <v/>
      </c>
      <c r="AB71" s="3" t="str">
        <f t="shared" si="1"/>
        <v/>
      </c>
      <c r="AC71" s="7" t="str">
        <f t="shared" si="2"/>
        <v/>
      </c>
      <c r="AD71" s="7" t="str">
        <f t="shared" si="3"/>
        <v/>
      </c>
      <c r="AE71" s="7" t="str">
        <f t="shared" si="4"/>
        <v/>
      </c>
      <c r="AF71" s="7" t="str">
        <f t="shared" si="5"/>
        <v/>
      </c>
      <c r="AG71" s="7" t="str">
        <f t="shared" si="6"/>
        <v/>
      </c>
      <c r="AH71" s="7" t="str">
        <f t="shared" si="7"/>
        <v/>
      </c>
      <c r="AI71" s="7" t="str">
        <f t="shared" si="8"/>
        <v/>
      </c>
      <c r="AJ71" s="7" t="str">
        <f t="shared" si="9"/>
        <v/>
      </c>
      <c r="AK71" s="7" t="str">
        <f t="shared" si="10"/>
        <v/>
      </c>
      <c r="AL71" s="7" t="str">
        <f t="shared" si="11"/>
        <v/>
      </c>
      <c r="AM71" s="7" t="str">
        <f t="shared" si="12"/>
        <v/>
      </c>
      <c r="AN71" s="7" t="str">
        <f t="shared" si="13"/>
        <v/>
      </c>
      <c r="AO71" t="str">
        <f t="shared" si="0"/>
        <v/>
      </c>
    </row>
    <row r="72" spans="1:41" x14ac:dyDescent="0.3">
      <c r="A72" s="3" t="s">
        <v>403</v>
      </c>
      <c r="B72" s="10"/>
      <c r="C72" s="25"/>
      <c r="D72" s="24" t="str">
        <f>IF(ISBLANK(C72),"",VLOOKUP(C72,LU_Com!$A$21:$D$30,LangNum,FALSE))</f>
        <v/>
      </c>
      <c r="E72" s="4"/>
      <c r="F72" s="24" t="str">
        <f>IF(ISBLANK(E72),"",VLOOKUP(E72,LU_Com!$A$36:$D$39,LangNum,FALSE))</f>
        <v/>
      </c>
      <c r="G72" s="4"/>
      <c r="H72" s="24" t="str">
        <f>IF(ISBLANK(G72),"",VLOOKUP(G72,LU_Com!$A$44:$D$47,LangNum,FALSE))</f>
        <v/>
      </c>
      <c r="I72" s="4"/>
      <c r="J72" s="24" t="str">
        <f>IF(ISBLANK(I72),"",VLOOKUP(I72,LU_Com!$A$52:$D$55,LangNum,FALSE))</f>
        <v/>
      </c>
      <c r="K72" s="4"/>
      <c r="L72" s="24" t="str">
        <f>IF(ISBLANK(K72),"",VLOOKUP(K72,LU_Com!$A$60:$D$63,LangNum,FALSE))</f>
        <v/>
      </c>
      <c r="M72" s="4"/>
      <c r="N72" s="24" t="str">
        <f>IF(ISBLANK(M72),"",VLOOKUP(M72,LU_Com!$A$68:$D$71,LangNum,FALSE))</f>
        <v/>
      </c>
      <c r="O72" s="4"/>
      <c r="P72" s="24" t="str">
        <f>IF(ISBLANK(O72),"",VLOOKUP(O72,LU_Com!$A$76:$D$79,LangNum,FALSE))</f>
        <v/>
      </c>
      <c r="Q72" s="4"/>
      <c r="R72" s="24" t="str">
        <f>IF(ISBLANK(Q72),"",VLOOKUP(Q72,LU_Com!$A$84:$D$87,LangNum,FALSE))</f>
        <v/>
      </c>
      <c r="S72" s="4"/>
      <c r="T72" s="24" t="str">
        <f>IF(ISBLANK(S72),"",VLOOKUP(S72,LU_Com!$A$92:$D$95,LangNum,FALSE))</f>
        <v/>
      </c>
      <c r="U72" s="4"/>
      <c r="V72" s="24" t="str">
        <f>IF(ISBLANK(U72),"",VLOOKUP(U72,LU_Com!$A$100:$D$103,LangNum,FALSE))</f>
        <v/>
      </c>
      <c r="W72" s="4"/>
      <c r="X72" s="24" t="str">
        <f>IF(ISBLANK(W72),"",VLOOKUP(W72,LU_Com!$A$108:$D$111,LangNum,FALSE))</f>
        <v/>
      </c>
      <c r="Y72" s="4"/>
      <c r="Z72" s="24" t="str">
        <f>IF(ISBLANK(Y72),"",VLOOKUP(Y72,LU_Com!$A$116:$D$119,LangNum,FALSE))</f>
        <v/>
      </c>
      <c r="AB72" s="3" t="str">
        <f t="shared" si="1"/>
        <v/>
      </c>
      <c r="AC72" s="7" t="str">
        <f t="shared" si="2"/>
        <v/>
      </c>
      <c r="AD72" s="7" t="str">
        <f t="shared" si="3"/>
        <v/>
      </c>
      <c r="AE72" s="7" t="str">
        <f t="shared" si="4"/>
        <v/>
      </c>
      <c r="AF72" s="7" t="str">
        <f t="shared" si="5"/>
        <v/>
      </c>
      <c r="AG72" s="7" t="str">
        <f t="shared" si="6"/>
        <v/>
      </c>
      <c r="AH72" s="7" t="str">
        <f t="shared" si="7"/>
        <v/>
      </c>
      <c r="AI72" s="7" t="str">
        <f t="shared" si="8"/>
        <v/>
      </c>
      <c r="AJ72" s="7" t="str">
        <f t="shared" si="9"/>
        <v/>
      </c>
      <c r="AK72" s="7" t="str">
        <f t="shared" si="10"/>
        <v/>
      </c>
      <c r="AL72" s="7" t="str">
        <f t="shared" si="11"/>
        <v/>
      </c>
      <c r="AM72" s="7" t="str">
        <f t="shared" si="12"/>
        <v/>
      </c>
      <c r="AN72" s="7" t="str">
        <f t="shared" si="13"/>
        <v/>
      </c>
      <c r="AO72" t="str">
        <f t="shared" si="0"/>
        <v/>
      </c>
    </row>
    <row r="73" spans="1:41" x14ac:dyDescent="0.3">
      <c r="A73" s="3" t="s">
        <v>404</v>
      </c>
      <c r="B73" s="10"/>
      <c r="C73" s="25"/>
      <c r="D73" s="24" t="str">
        <f>IF(ISBLANK(C73),"",VLOOKUP(C73,LU_Com!$A$21:$D$30,LangNum,FALSE))</f>
        <v/>
      </c>
      <c r="E73" s="4"/>
      <c r="F73" s="24" t="str">
        <f>IF(ISBLANK(E73),"",VLOOKUP(E73,LU_Com!$A$36:$D$39,LangNum,FALSE))</f>
        <v/>
      </c>
      <c r="G73" s="4"/>
      <c r="H73" s="24" t="str">
        <f>IF(ISBLANK(G73),"",VLOOKUP(G73,LU_Com!$A$44:$D$47,LangNum,FALSE))</f>
        <v/>
      </c>
      <c r="I73" s="4"/>
      <c r="J73" s="24" t="str">
        <f>IF(ISBLANK(I73),"",VLOOKUP(I73,LU_Com!$A$52:$D$55,LangNum,FALSE))</f>
        <v/>
      </c>
      <c r="K73" s="4"/>
      <c r="L73" s="24" t="str">
        <f>IF(ISBLANK(K73),"",VLOOKUP(K73,LU_Com!$A$60:$D$63,LangNum,FALSE))</f>
        <v/>
      </c>
      <c r="M73" s="4"/>
      <c r="N73" s="24" t="str">
        <f>IF(ISBLANK(M73),"",VLOOKUP(M73,LU_Com!$A$68:$D$71,LangNum,FALSE))</f>
        <v/>
      </c>
      <c r="O73" s="4"/>
      <c r="P73" s="24" t="str">
        <f>IF(ISBLANK(O73),"",VLOOKUP(O73,LU_Com!$A$76:$D$79,LangNum,FALSE))</f>
        <v/>
      </c>
      <c r="Q73" s="4"/>
      <c r="R73" s="24" t="str">
        <f>IF(ISBLANK(Q73),"",VLOOKUP(Q73,LU_Com!$A$84:$D$87,LangNum,FALSE))</f>
        <v/>
      </c>
      <c r="S73" s="4"/>
      <c r="T73" s="24" t="str">
        <f>IF(ISBLANK(S73),"",VLOOKUP(S73,LU_Com!$A$92:$D$95,LangNum,FALSE))</f>
        <v/>
      </c>
      <c r="U73" s="4"/>
      <c r="V73" s="24" t="str">
        <f>IF(ISBLANK(U73),"",VLOOKUP(U73,LU_Com!$A$100:$D$103,LangNum,FALSE))</f>
        <v/>
      </c>
      <c r="W73" s="4"/>
      <c r="X73" s="24" t="str">
        <f>IF(ISBLANK(W73),"",VLOOKUP(W73,LU_Com!$A$108:$D$111,LangNum,FALSE))</f>
        <v/>
      </c>
      <c r="Y73" s="4"/>
      <c r="Z73" s="24" t="str">
        <f>IF(ISBLANK(Y73),"",VLOOKUP(Y73,LU_Com!$A$116:$D$119,LangNum,FALSE))</f>
        <v/>
      </c>
      <c r="AB73" s="3" t="str">
        <f t="shared" si="1"/>
        <v/>
      </c>
      <c r="AC73" s="7" t="str">
        <f t="shared" si="2"/>
        <v/>
      </c>
      <c r="AD73" s="7" t="str">
        <f t="shared" si="3"/>
        <v/>
      </c>
      <c r="AE73" s="7" t="str">
        <f t="shared" si="4"/>
        <v/>
      </c>
      <c r="AF73" s="7" t="str">
        <f t="shared" si="5"/>
        <v/>
      </c>
      <c r="AG73" s="7" t="str">
        <f t="shared" si="6"/>
        <v/>
      </c>
      <c r="AH73" s="7" t="str">
        <f t="shared" si="7"/>
        <v/>
      </c>
      <c r="AI73" s="7" t="str">
        <f t="shared" si="8"/>
        <v/>
      </c>
      <c r="AJ73" s="7" t="str">
        <f t="shared" si="9"/>
        <v/>
      </c>
      <c r="AK73" s="7" t="str">
        <f t="shared" si="10"/>
        <v/>
      </c>
      <c r="AL73" s="7" t="str">
        <f t="shared" si="11"/>
        <v/>
      </c>
      <c r="AM73" s="7" t="str">
        <f t="shared" si="12"/>
        <v/>
      </c>
      <c r="AN73" s="7" t="str">
        <f t="shared" si="13"/>
        <v/>
      </c>
      <c r="AO73" t="str">
        <f t="shared" si="0"/>
        <v/>
      </c>
    </row>
    <row r="74" spans="1:41" x14ac:dyDescent="0.3">
      <c r="A74" s="3" t="s">
        <v>405</v>
      </c>
      <c r="B74" s="10"/>
      <c r="C74" s="25"/>
      <c r="D74" s="24" t="str">
        <f>IF(ISBLANK(C74),"",VLOOKUP(C74,LU_Com!$A$21:$D$30,LangNum,FALSE))</f>
        <v/>
      </c>
      <c r="E74" s="4"/>
      <c r="F74" s="24" t="str">
        <f>IF(ISBLANK(E74),"",VLOOKUP(E74,LU_Com!$A$36:$D$39,LangNum,FALSE))</f>
        <v/>
      </c>
      <c r="G74" s="4"/>
      <c r="H74" s="24" t="str">
        <f>IF(ISBLANK(G74),"",VLOOKUP(G74,LU_Com!$A$44:$D$47,LangNum,FALSE))</f>
        <v/>
      </c>
      <c r="I74" s="4"/>
      <c r="J74" s="24" t="str">
        <f>IF(ISBLANK(I74),"",VLOOKUP(I74,LU_Com!$A$52:$D$55,LangNum,FALSE))</f>
        <v/>
      </c>
      <c r="K74" s="4"/>
      <c r="L74" s="24" t="str">
        <f>IF(ISBLANK(K74),"",VLOOKUP(K74,LU_Com!$A$60:$D$63,LangNum,FALSE))</f>
        <v/>
      </c>
      <c r="M74" s="4"/>
      <c r="N74" s="24" t="str">
        <f>IF(ISBLANK(M74),"",VLOOKUP(M74,LU_Com!$A$68:$D$71,LangNum,FALSE))</f>
        <v/>
      </c>
      <c r="O74" s="4"/>
      <c r="P74" s="24" t="str">
        <f>IF(ISBLANK(O74),"",VLOOKUP(O74,LU_Com!$A$76:$D$79,LangNum,FALSE))</f>
        <v/>
      </c>
      <c r="Q74" s="4"/>
      <c r="R74" s="24" t="str">
        <f>IF(ISBLANK(Q74),"",VLOOKUP(Q74,LU_Com!$A$84:$D$87,LangNum,FALSE))</f>
        <v/>
      </c>
      <c r="S74" s="4"/>
      <c r="T74" s="24" t="str">
        <f>IF(ISBLANK(S74),"",VLOOKUP(S74,LU_Com!$A$92:$D$95,LangNum,FALSE))</f>
        <v/>
      </c>
      <c r="U74" s="4"/>
      <c r="V74" s="24" t="str">
        <f>IF(ISBLANK(U74),"",VLOOKUP(U74,LU_Com!$A$100:$D$103,LangNum,FALSE))</f>
        <v/>
      </c>
      <c r="W74" s="4"/>
      <c r="X74" s="24" t="str">
        <f>IF(ISBLANK(W74),"",VLOOKUP(W74,LU_Com!$A$108:$D$111,LangNum,FALSE))</f>
        <v/>
      </c>
      <c r="Y74" s="4"/>
      <c r="Z74" s="24" t="str">
        <f>IF(ISBLANK(Y74),"",VLOOKUP(Y74,LU_Com!$A$116:$D$119,LangNum,FALSE))</f>
        <v/>
      </c>
      <c r="AB74" s="3" t="str">
        <f t="shared" si="1"/>
        <v/>
      </c>
      <c r="AC74" s="7" t="str">
        <f t="shared" si="2"/>
        <v/>
      </c>
      <c r="AD74" s="7" t="str">
        <f t="shared" si="3"/>
        <v/>
      </c>
      <c r="AE74" s="7" t="str">
        <f t="shared" si="4"/>
        <v/>
      </c>
      <c r="AF74" s="7" t="str">
        <f t="shared" si="5"/>
        <v/>
      </c>
      <c r="AG74" s="7" t="str">
        <f t="shared" si="6"/>
        <v/>
      </c>
      <c r="AH74" s="7" t="str">
        <f t="shared" si="7"/>
        <v/>
      </c>
      <c r="AI74" s="7" t="str">
        <f t="shared" si="8"/>
        <v/>
      </c>
      <c r="AJ74" s="7" t="str">
        <f t="shared" si="9"/>
        <v/>
      </c>
      <c r="AK74" s="7" t="str">
        <f t="shared" si="10"/>
        <v/>
      </c>
      <c r="AL74" s="7" t="str">
        <f t="shared" si="11"/>
        <v/>
      </c>
      <c r="AM74" s="7" t="str">
        <f t="shared" si="12"/>
        <v/>
      </c>
      <c r="AN74" s="7" t="str">
        <f t="shared" si="13"/>
        <v/>
      </c>
      <c r="AO74" t="str">
        <f t="shared" si="0"/>
        <v/>
      </c>
    </row>
    <row r="75" spans="1:41" x14ac:dyDescent="0.3">
      <c r="A75" s="3" t="s">
        <v>406</v>
      </c>
      <c r="B75" s="10"/>
      <c r="C75" s="25"/>
      <c r="D75" s="24" t="str">
        <f>IF(ISBLANK(C75),"",VLOOKUP(C75,LU_Com!$A$21:$D$30,LangNum,FALSE))</f>
        <v/>
      </c>
      <c r="E75" s="4"/>
      <c r="F75" s="24" t="str">
        <f>IF(ISBLANK(E75),"",VLOOKUP(E75,LU_Com!$A$36:$D$39,LangNum,FALSE))</f>
        <v/>
      </c>
      <c r="G75" s="4"/>
      <c r="H75" s="24" t="str">
        <f>IF(ISBLANK(G75),"",VLOOKUP(G75,LU_Com!$A$44:$D$47,LangNum,FALSE))</f>
        <v/>
      </c>
      <c r="I75" s="4"/>
      <c r="J75" s="24" t="str">
        <f>IF(ISBLANK(I75),"",VLOOKUP(I75,LU_Com!$A$52:$D$55,LangNum,FALSE))</f>
        <v/>
      </c>
      <c r="K75" s="4"/>
      <c r="L75" s="24" t="str">
        <f>IF(ISBLANK(K75),"",VLOOKUP(K75,LU_Com!$A$60:$D$63,LangNum,FALSE))</f>
        <v/>
      </c>
      <c r="M75" s="4"/>
      <c r="N75" s="24" t="str">
        <f>IF(ISBLANK(M75),"",VLOOKUP(M75,LU_Com!$A$68:$D$71,LangNum,FALSE))</f>
        <v/>
      </c>
      <c r="O75" s="4"/>
      <c r="P75" s="24" t="str">
        <f>IF(ISBLANK(O75),"",VLOOKUP(O75,LU_Com!$A$76:$D$79,LangNum,FALSE))</f>
        <v/>
      </c>
      <c r="Q75" s="4"/>
      <c r="R75" s="24" t="str">
        <f>IF(ISBLANK(Q75),"",VLOOKUP(Q75,LU_Com!$A$84:$D$87,LangNum,FALSE))</f>
        <v/>
      </c>
      <c r="S75" s="4"/>
      <c r="T75" s="24" t="str">
        <f>IF(ISBLANK(S75),"",VLOOKUP(S75,LU_Com!$A$92:$D$95,LangNum,FALSE))</f>
        <v/>
      </c>
      <c r="U75" s="4"/>
      <c r="V75" s="24" t="str">
        <f>IF(ISBLANK(U75),"",VLOOKUP(U75,LU_Com!$A$100:$D$103,LangNum,FALSE))</f>
        <v/>
      </c>
      <c r="W75" s="4"/>
      <c r="X75" s="24" t="str">
        <f>IF(ISBLANK(W75),"",VLOOKUP(W75,LU_Com!$A$108:$D$111,LangNum,FALSE))</f>
        <v/>
      </c>
      <c r="Y75" s="4"/>
      <c r="Z75" s="24" t="str">
        <f>IF(ISBLANK(Y75),"",VLOOKUP(Y75,LU_Com!$A$116:$D$119,LangNum,FALSE))</f>
        <v/>
      </c>
      <c r="AB75" s="3" t="str">
        <f t="shared" si="1"/>
        <v/>
      </c>
      <c r="AC75" s="7" t="str">
        <f t="shared" si="2"/>
        <v/>
      </c>
      <c r="AD75" s="7" t="str">
        <f t="shared" si="3"/>
        <v/>
      </c>
      <c r="AE75" s="7" t="str">
        <f t="shared" si="4"/>
        <v/>
      </c>
      <c r="AF75" s="7" t="str">
        <f t="shared" si="5"/>
        <v/>
      </c>
      <c r="AG75" s="7" t="str">
        <f t="shared" si="6"/>
        <v/>
      </c>
      <c r="AH75" s="7" t="str">
        <f t="shared" si="7"/>
        <v/>
      </c>
      <c r="AI75" s="7" t="str">
        <f t="shared" si="8"/>
        <v/>
      </c>
      <c r="AJ75" s="7" t="str">
        <f t="shared" si="9"/>
        <v/>
      </c>
      <c r="AK75" s="7" t="str">
        <f t="shared" si="10"/>
        <v/>
      </c>
      <c r="AL75" s="7" t="str">
        <f t="shared" si="11"/>
        <v/>
      </c>
      <c r="AM75" s="7" t="str">
        <f t="shared" si="12"/>
        <v/>
      </c>
      <c r="AN75" s="7" t="str">
        <f t="shared" si="13"/>
        <v/>
      </c>
      <c r="AO75" t="str">
        <f t="shared" si="0"/>
        <v/>
      </c>
    </row>
    <row r="76" spans="1:41" x14ac:dyDescent="0.3">
      <c r="A76" s="3" t="s">
        <v>407</v>
      </c>
      <c r="B76" s="10"/>
      <c r="C76" s="25"/>
      <c r="D76" s="24" t="str">
        <f>IF(ISBLANK(C76),"",VLOOKUP(C76,LU_Com!$A$21:$D$30,LangNum,FALSE))</f>
        <v/>
      </c>
      <c r="E76" s="4"/>
      <c r="F76" s="24" t="str">
        <f>IF(ISBLANK(E76),"",VLOOKUP(E76,LU_Com!$A$36:$D$39,LangNum,FALSE))</f>
        <v/>
      </c>
      <c r="G76" s="4"/>
      <c r="H76" s="24" t="str">
        <f>IF(ISBLANK(G76),"",VLOOKUP(G76,LU_Com!$A$44:$D$47,LangNum,FALSE))</f>
        <v/>
      </c>
      <c r="I76" s="4"/>
      <c r="J76" s="24" t="str">
        <f>IF(ISBLANK(I76),"",VLOOKUP(I76,LU_Com!$A$52:$D$55,LangNum,FALSE))</f>
        <v/>
      </c>
      <c r="K76" s="4"/>
      <c r="L76" s="24" t="str">
        <f>IF(ISBLANK(K76),"",VLOOKUP(K76,LU_Com!$A$60:$D$63,LangNum,FALSE))</f>
        <v/>
      </c>
      <c r="M76" s="4"/>
      <c r="N76" s="24" t="str">
        <f>IF(ISBLANK(M76),"",VLOOKUP(M76,LU_Com!$A$68:$D$71,LangNum,FALSE))</f>
        <v/>
      </c>
      <c r="O76" s="4"/>
      <c r="P76" s="24" t="str">
        <f>IF(ISBLANK(O76),"",VLOOKUP(O76,LU_Com!$A$76:$D$79,LangNum,FALSE))</f>
        <v/>
      </c>
      <c r="Q76" s="4"/>
      <c r="R76" s="24" t="str">
        <f>IF(ISBLANK(Q76),"",VLOOKUP(Q76,LU_Com!$A$84:$D$87,LangNum,FALSE))</f>
        <v/>
      </c>
      <c r="S76" s="4"/>
      <c r="T76" s="24" t="str">
        <f>IF(ISBLANK(S76),"",VLOOKUP(S76,LU_Com!$A$92:$D$95,LangNum,FALSE))</f>
        <v/>
      </c>
      <c r="U76" s="4"/>
      <c r="V76" s="24" t="str">
        <f>IF(ISBLANK(U76),"",VLOOKUP(U76,LU_Com!$A$100:$D$103,LangNum,FALSE))</f>
        <v/>
      </c>
      <c r="W76" s="4"/>
      <c r="X76" s="24" t="str">
        <f>IF(ISBLANK(W76),"",VLOOKUP(W76,LU_Com!$A$108:$D$111,LangNum,FALSE))</f>
        <v/>
      </c>
      <c r="Y76" s="4"/>
      <c r="Z76" s="24" t="str">
        <f>IF(ISBLANK(Y76),"",VLOOKUP(Y76,LU_Com!$A$116:$D$119,LangNum,FALSE))</f>
        <v/>
      </c>
      <c r="AB76" s="3" t="str">
        <f t="shared" si="1"/>
        <v/>
      </c>
      <c r="AC76" s="7" t="str">
        <f t="shared" si="2"/>
        <v/>
      </c>
      <c r="AD76" s="7" t="str">
        <f t="shared" si="3"/>
        <v/>
      </c>
      <c r="AE76" s="7" t="str">
        <f t="shared" si="4"/>
        <v/>
      </c>
      <c r="AF76" s="7" t="str">
        <f t="shared" si="5"/>
        <v/>
      </c>
      <c r="AG76" s="7" t="str">
        <f t="shared" si="6"/>
        <v/>
      </c>
      <c r="AH76" s="7" t="str">
        <f t="shared" si="7"/>
        <v/>
      </c>
      <c r="AI76" s="7" t="str">
        <f t="shared" si="8"/>
        <v/>
      </c>
      <c r="AJ76" s="7" t="str">
        <f t="shared" si="9"/>
        <v/>
      </c>
      <c r="AK76" s="7" t="str">
        <f t="shared" si="10"/>
        <v/>
      </c>
      <c r="AL76" s="7" t="str">
        <f t="shared" si="11"/>
        <v/>
      </c>
      <c r="AM76" s="7" t="str">
        <f t="shared" si="12"/>
        <v/>
      </c>
      <c r="AN76" s="7" t="str">
        <f t="shared" si="13"/>
        <v/>
      </c>
      <c r="AO76" t="str">
        <f t="shared" si="0"/>
        <v/>
      </c>
    </row>
    <row r="77" spans="1:41" x14ac:dyDescent="0.3">
      <c r="A77" s="3" t="s">
        <v>408</v>
      </c>
      <c r="B77" s="10"/>
      <c r="C77" s="25"/>
      <c r="D77" s="24" t="str">
        <f>IF(ISBLANK(C77),"",VLOOKUP(C77,LU_Com!$A$21:$D$30,LangNum,FALSE))</f>
        <v/>
      </c>
      <c r="E77" s="4"/>
      <c r="F77" s="24" t="str">
        <f>IF(ISBLANK(E77),"",VLOOKUP(E77,LU_Com!$A$36:$D$39,LangNum,FALSE))</f>
        <v/>
      </c>
      <c r="G77" s="4"/>
      <c r="H77" s="24" t="str">
        <f>IF(ISBLANK(G77),"",VLOOKUP(G77,LU_Com!$A$44:$D$47,LangNum,FALSE))</f>
        <v/>
      </c>
      <c r="I77" s="4"/>
      <c r="J77" s="24" t="str">
        <f>IF(ISBLANK(I77),"",VLOOKUP(I77,LU_Com!$A$52:$D$55,LangNum,FALSE))</f>
        <v/>
      </c>
      <c r="K77" s="4"/>
      <c r="L77" s="24" t="str">
        <f>IF(ISBLANK(K77),"",VLOOKUP(K77,LU_Com!$A$60:$D$63,LangNum,FALSE))</f>
        <v/>
      </c>
      <c r="M77" s="4"/>
      <c r="N77" s="24" t="str">
        <f>IF(ISBLANK(M77),"",VLOOKUP(M77,LU_Com!$A$68:$D$71,LangNum,FALSE))</f>
        <v/>
      </c>
      <c r="O77" s="4"/>
      <c r="P77" s="24" t="str">
        <f>IF(ISBLANK(O77),"",VLOOKUP(O77,LU_Com!$A$76:$D$79,LangNum,FALSE))</f>
        <v/>
      </c>
      <c r="Q77" s="4"/>
      <c r="R77" s="24" t="str">
        <f>IF(ISBLANK(Q77),"",VLOOKUP(Q77,LU_Com!$A$84:$D$87,LangNum,FALSE))</f>
        <v/>
      </c>
      <c r="S77" s="4"/>
      <c r="T77" s="24" t="str">
        <f>IF(ISBLANK(S77),"",VLOOKUP(S77,LU_Com!$A$92:$D$95,LangNum,FALSE))</f>
        <v/>
      </c>
      <c r="U77" s="4"/>
      <c r="V77" s="24" t="str">
        <f>IF(ISBLANK(U77),"",VLOOKUP(U77,LU_Com!$A$100:$D$103,LangNum,FALSE))</f>
        <v/>
      </c>
      <c r="W77" s="4"/>
      <c r="X77" s="24" t="str">
        <f>IF(ISBLANK(W77),"",VLOOKUP(W77,LU_Com!$A$108:$D$111,LangNum,FALSE))</f>
        <v/>
      </c>
      <c r="Y77" s="4"/>
      <c r="Z77" s="24" t="str">
        <f>IF(ISBLANK(Y77),"",VLOOKUP(Y77,LU_Com!$A$116:$D$119,LangNum,FALSE))</f>
        <v/>
      </c>
      <c r="AB77" s="3" t="str">
        <f t="shared" si="1"/>
        <v/>
      </c>
      <c r="AC77" s="7" t="str">
        <f t="shared" si="2"/>
        <v/>
      </c>
      <c r="AD77" s="7" t="str">
        <f t="shared" si="3"/>
        <v/>
      </c>
      <c r="AE77" s="7" t="str">
        <f t="shared" si="4"/>
        <v/>
      </c>
      <c r="AF77" s="7" t="str">
        <f t="shared" si="5"/>
        <v/>
      </c>
      <c r="AG77" s="7" t="str">
        <f t="shared" si="6"/>
        <v/>
      </c>
      <c r="AH77" s="7" t="str">
        <f t="shared" si="7"/>
        <v/>
      </c>
      <c r="AI77" s="7" t="str">
        <f t="shared" si="8"/>
        <v/>
      </c>
      <c r="AJ77" s="7" t="str">
        <f t="shared" si="9"/>
        <v/>
      </c>
      <c r="AK77" s="7" t="str">
        <f t="shared" si="10"/>
        <v/>
      </c>
      <c r="AL77" s="7" t="str">
        <f t="shared" si="11"/>
        <v/>
      </c>
      <c r="AM77" s="7" t="str">
        <f t="shared" si="12"/>
        <v/>
      </c>
      <c r="AN77" s="7" t="str">
        <f t="shared" si="13"/>
        <v/>
      </c>
      <c r="AO77" t="str">
        <f t="shared" si="0"/>
        <v/>
      </c>
    </row>
    <row r="78" spans="1:41" x14ac:dyDescent="0.3">
      <c r="A78" s="3" t="s">
        <v>409</v>
      </c>
      <c r="B78" s="10"/>
      <c r="C78" s="25"/>
      <c r="D78" s="24" t="str">
        <f>IF(ISBLANK(C78),"",VLOOKUP(C78,LU_Com!$A$21:$D$30,LangNum,FALSE))</f>
        <v/>
      </c>
      <c r="E78" s="4"/>
      <c r="F78" s="24" t="str">
        <f>IF(ISBLANK(E78),"",VLOOKUP(E78,LU_Com!$A$36:$D$39,LangNum,FALSE))</f>
        <v/>
      </c>
      <c r="G78" s="4"/>
      <c r="H78" s="24" t="str">
        <f>IF(ISBLANK(G78),"",VLOOKUP(G78,LU_Com!$A$44:$D$47,LangNum,FALSE))</f>
        <v/>
      </c>
      <c r="I78" s="4"/>
      <c r="J78" s="24" t="str">
        <f>IF(ISBLANK(I78),"",VLOOKUP(I78,LU_Com!$A$52:$D$55,LangNum,FALSE))</f>
        <v/>
      </c>
      <c r="K78" s="4"/>
      <c r="L78" s="24" t="str">
        <f>IF(ISBLANK(K78),"",VLOOKUP(K78,LU_Com!$A$60:$D$63,LangNum,FALSE))</f>
        <v/>
      </c>
      <c r="M78" s="4"/>
      <c r="N78" s="24" t="str">
        <f>IF(ISBLANK(M78),"",VLOOKUP(M78,LU_Com!$A$68:$D$71,LangNum,FALSE))</f>
        <v/>
      </c>
      <c r="O78" s="4"/>
      <c r="P78" s="24" t="str">
        <f>IF(ISBLANK(O78),"",VLOOKUP(O78,LU_Com!$A$76:$D$79,LangNum,FALSE))</f>
        <v/>
      </c>
      <c r="Q78" s="4"/>
      <c r="R78" s="24" t="str">
        <f>IF(ISBLANK(Q78),"",VLOOKUP(Q78,LU_Com!$A$84:$D$87,LangNum,FALSE))</f>
        <v/>
      </c>
      <c r="S78" s="4"/>
      <c r="T78" s="24" t="str">
        <f>IF(ISBLANK(S78),"",VLOOKUP(S78,LU_Com!$A$92:$D$95,LangNum,FALSE))</f>
        <v/>
      </c>
      <c r="U78" s="4"/>
      <c r="V78" s="24" t="str">
        <f>IF(ISBLANK(U78),"",VLOOKUP(U78,LU_Com!$A$100:$D$103,LangNum,FALSE))</f>
        <v/>
      </c>
      <c r="W78" s="4"/>
      <c r="X78" s="24" t="str">
        <f>IF(ISBLANK(W78),"",VLOOKUP(W78,LU_Com!$A$108:$D$111,LangNum,FALSE))</f>
        <v/>
      </c>
      <c r="Y78" s="4"/>
      <c r="Z78" s="24" t="str">
        <f>IF(ISBLANK(Y78),"",VLOOKUP(Y78,LU_Com!$A$116:$D$119,LangNum,FALSE))</f>
        <v/>
      </c>
      <c r="AB78" s="3" t="str">
        <f t="shared" si="1"/>
        <v/>
      </c>
      <c r="AC78" s="7" t="str">
        <f t="shared" si="2"/>
        <v/>
      </c>
      <c r="AD78" s="7" t="str">
        <f t="shared" si="3"/>
        <v/>
      </c>
      <c r="AE78" s="7" t="str">
        <f t="shared" si="4"/>
        <v/>
      </c>
      <c r="AF78" s="7" t="str">
        <f t="shared" si="5"/>
        <v/>
      </c>
      <c r="AG78" s="7" t="str">
        <f t="shared" si="6"/>
        <v/>
      </c>
      <c r="AH78" s="7" t="str">
        <f t="shared" si="7"/>
        <v/>
      </c>
      <c r="AI78" s="7" t="str">
        <f t="shared" si="8"/>
        <v/>
      </c>
      <c r="AJ78" s="7" t="str">
        <f t="shared" si="9"/>
        <v/>
      </c>
      <c r="AK78" s="7" t="str">
        <f t="shared" si="10"/>
        <v/>
      </c>
      <c r="AL78" s="7" t="str">
        <f t="shared" si="11"/>
        <v/>
      </c>
      <c r="AM78" s="7" t="str">
        <f t="shared" si="12"/>
        <v/>
      </c>
      <c r="AN78" s="7" t="str">
        <f t="shared" si="13"/>
        <v/>
      </c>
      <c r="AO78" t="str">
        <f t="shared" si="0"/>
        <v/>
      </c>
    </row>
    <row r="79" spans="1:41" x14ac:dyDescent="0.3">
      <c r="A79" s="3" t="s">
        <v>410</v>
      </c>
      <c r="B79" s="10"/>
      <c r="C79" s="25"/>
      <c r="D79" s="24" t="str">
        <f>IF(ISBLANK(C79),"",VLOOKUP(C79,LU_Com!$A$21:$D$30,LangNum,FALSE))</f>
        <v/>
      </c>
      <c r="E79" s="4"/>
      <c r="F79" s="24" t="str">
        <f>IF(ISBLANK(E79),"",VLOOKUP(E79,LU_Com!$A$36:$D$39,LangNum,FALSE))</f>
        <v/>
      </c>
      <c r="G79" s="4"/>
      <c r="H79" s="24" t="str">
        <f>IF(ISBLANK(G79),"",VLOOKUP(G79,LU_Com!$A$44:$D$47,LangNum,FALSE))</f>
        <v/>
      </c>
      <c r="I79" s="4"/>
      <c r="J79" s="24" t="str">
        <f>IF(ISBLANK(I79),"",VLOOKUP(I79,LU_Com!$A$52:$D$55,LangNum,FALSE))</f>
        <v/>
      </c>
      <c r="K79" s="4"/>
      <c r="L79" s="24" t="str">
        <f>IF(ISBLANK(K79),"",VLOOKUP(K79,LU_Com!$A$60:$D$63,LangNum,FALSE))</f>
        <v/>
      </c>
      <c r="M79" s="4"/>
      <c r="N79" s="24" t="str">
        <f>IF(ISBLANK(M79),"",VLOOKUP(M79,LU_Com!$A$68:$D$71,LangNum,FALSE))</f>
        <v/>
      </c>
      <c r="O79" s="4"/>
      <c r="P79" s="24" t="str">
        <f>IF(ISBLANK(O79),"",VLOOKUP(O79,LU_Com!$A$76:$D$79,LangNum,FALSE))</f>
        <v/>
      </c>
      <c r="Q79" s="4"/>
      <c r="R79" s="24" t="str">
        <f>IF(ISBLANK(Q79),"",VLOOKUP(Q79,LU_Com!$A$84:$D$87,LangNum,FALSE))</f>
        <v/>
      </c>
      <c r="S79" s="4"/>
      <c r="T79" s="24" t="str">
        <f>IF(ISBLANK(S79),"",VLOOKUP(S79,LU_Com!$A$92:$D$95,LangNum,FALSE))</f>
        <v/>
      </c>
      <c r="U79" s="4"/>
      <c r="V79" s="24" t="str">
        <f>IF(ISBLANK(U79),"",VLOOKUP(U79,LU_Com!$A$100:$D$103,LangNum,FALSE))</f>
        <v/>
      </c>
      <c r="W79" s="4"/>
      <c r="X79" s="24" t="str">
        <f>IF(ISBLANK(W79),"",VLOOKUP(W79,LU_Com!$A$108:$D$111,LangNum,FALSE))</f>
        <v/>
      </c>
      <c r="Y79" s="4"/>
      <c r="Z79" s="24" t="str">
        <f>IF(ISBLANK(Y79),"",VLOOKUP(Y79,LU_Com!$A$116:$D$119,LangNum,FALSE))</f>
        <v/>
      </c>
      <c r="AB79" s="3" t="str">
        <f t="shared" si="1"/>
        <v/>
      </c>
      <c r="AC79" s="7" t="str">
        <f t="shared" si="2"/>
        <v/>
      </c>
      <c r="AD79" s="7" t="str">
        <f t="shared" si="3"/>
        <v/>
      </c>
      <c r="AE79" s="7" t="str">
        <f t="shared" si="4"/>
        <v/>
      </c>
      <c r="AF79" s="7" t="str">
        <f t="shared" si="5"/>
        <v/>
      </c>
      <c r="AG79" s="7" t="str">
        <f t="shared" si="6"/>
        <v/>
      </c>
      <c r="AH79" s="7" t="str">
        <f t="shared" si="7"/>
        <v/>
      </c>
      <c r="AI79" s="7" t="str">
        <f t="shared" si="8"/>
        <v/>
      </c>
      <c r="AJ79" s="7" t="str">
        <f t="shared" si="9"/>
        <v/>
      </c>
      <c r="AK79" s="7" t="str">
        <f t="shared" si="10"/>
        <v/>
      </c>
      <c r="AL79" s="7" t="str">
        <f t="shared" si="11"/>
        <v/>
      </c>
      <c r="AM79" s="7" t="str">
        <f t="shared" si="12"/>
        <v/>
      </c>
      <c r="AN79" s="7" t="str">
        <f t="shared" si="13"/>
        <v/>
      </c>
      <c r="AO79" t="str">
        <f t="shared" si="0"/>
        <v/>
      </c>
    </row>
    <row r="80" spans="1:41" x14ac:dyDescent="0.3">
      <c r="A80" s="3" t="s">
        <v>411</v>
      </c>
      <c r="B80" s="10"/>
      <c r="C80" s="25"/>
      <c r="D80" s="24" t="str">
        <f>IF(ISBLANK(C80),"",VLOOKUP(C80,LU_Com!$A$21:$D$30,LangNum,FALSE))</f>
        <v/>
      </c>
      <c r="E80" s="4"/>
      <c r="F80" s="24" t="str">
        <f>IF(ISBLANK(E80),"",VLOOKUP(E80,LU_Com!$A$36:$D$39,LangNum,FALSE))</f>
        <v/>
      </c>
      <c r="G80" s="4"/>
      <c r="H80" s="24" t="str">
        <f>IF(ISBLANK(G80),"",VLOOKUP(G80,LU_Com!$A$44:$D$47,LangNum,FALSE))</f>
        <v/>
      </c>
      <c r="I80" s="4"/>
      <c r="J80" s="24" t="str">
        <f>IF(ISBLANK(I80),"",VLOOKUP(I80,LU_Com!$A$52:$D$55,LangNum,FALSE))</f>
        <v/>
      </c>
      <c r="K80" s="4"/>
      <c r="L80" s="24" t="str">
        <f>IF(ISBLANK(K80),"",VLOOKUP(K80,LU_Com!$A$60:$D$63,LangNum,FALSE))</f>
        <v/>
      </c>
      <c r="M80" s="4"/>
      <c r="N80" s="24" t="str">
        <f>IF(ISBLANK(M80),"",VLOOKUP(M80,LU_Com!$A$68:$D$71,LangNum,FALSE))</f>
        <v/>
      </c>
      <c r="O80" s="4"/>
      <c r="P80" s="24" t="str">
        <f>IF(ISBLANK(O80),"",VLOOKUP(O80,LU_Com!$A$76:$D$79,LangNum,FALSE))</f>
        <v/>
      </c>
      <c r="Q80" s="4"/>
      <c r="R80" s="24" t="str">
        <f>IF(ISBLANK(Q80),"",VLOOKUP(Q80,LU_Com!$A$84:$D$87,LangNum,FALSE))</f>
        <v/>
      </c>
      <c r="S80" s="4"/>
      <c r="T80" s="24" t="str">
        <f>IF(ISBLANK(S80),"",VLOOKUP(S80,LU_Com!$A$92:$D$95,LangNum,FALSE))</f>
        <v/>
      </c>
      <c r="U80" s="4"/>
      <c r="V80" s="24" t="str">
        <f>IF(ISBLANK(U80),"",VLOOKUP(U80,LU_Com!$A$100:$D$103,LangNum,FALSE))</f>
        <v/>
      </c>
      <c r="W80" s="4"/>
      <c r="X80" s="24" t="str">
        <f>IF(ISBLANK(W80),"",VLOOKUP(W80,LU_Com!$A$108:$D$111,LangNum,FALSE))</f>
        <v/>
      </c>
      <c r="Y80" s="4"/>
      <c r="Z80" s="24" t="str">
        <f>IF(ISBLANK(Y80),"",VLOOKUP(Y80,LU_Com!$A$116:$D$119,LangNum,FALSE))</f>
        <v/>
      </c>
      <c r="AB80" s="3" t="str">
        <f t="shared" si="1"/>
        <v/>
      </c>
      <c r="AC80" s="7" t="str">
        <f t="shared" si="2"/>
        <v/>
      </c>
      <c r="AD80" s="7" t="str">
        <f t="shared" si="3"/>
        <v/>
      </c>
      <c r="AE80" s="7" t="str">
        <f t="shared" si="4"/>
        <v/>
      </c>
      <c r="AF80" s="7" t="str">
        <f t="shared" si="5"/>
        <v/>
      </c>
      <c r="AG80" s="7" t="str">
        <f t="shared" si="6"/>
        <v/>
      </c>
      <c r="AH80" s="7" t="str">
        <f t="shared" si="7"/>
        <v/>
      </c>
      <c r="AI80" s="7" t="str">
        <f t="shared" si="8"/>
        <v/>
      </c>
      <c r="AJ80" s="7" t="str">
        <f t="shared" si="9"/>
        <v/>
      </c>
      <c r="AK80" s="7" t="str">
        <f t="shared" si="10"/>
        <v/>
      </c>
      <c r="AL80" s="7" t="str">
        <f t="shared" si="11"/>
        <v/>
      </c>
      <c r="AM80" s="7" t="str">
        <f t="shared" si="12"/>
        <v/>
      </c>
      <c r="AN80" s="7" t="str">
        <f t="shared" si="13"/>
        <v/>
      </c>
      <c r="AO80" t="str">
        <f t="shared" si="0"/>
        <v/>
      </c>
    </row>
    <row r="81" spans="1:41" x14ac:dyDescent="0.3">
      <c r="A81" s="3" t="s">
        <v>412</v>
      </c>
      <c r="B81" s="10"/>
      <c r="C81" s="25"/>
      <c r="D81" s="24" t="str">
        <f>IF(ISBLANK(C81),"",VLOOKUP(C81,LU_Com!$A$21:$D$30,LangNum,FALSE))</f>
        <v/>
      </c>
      <c r="E81" s="4"/>
      <c r="F81" s="24" t="str">
        <f>IF(ISBLANK(E81),"",VLOOKUP(E81,LU_Com!$A$36:$D$39,LangNum,FALSE))</f>
        <v/>
      </c>
      <c r="G81" s="4"/>
      <c r="H81" s="24" t="str">
        <f>IF(ISBLANK(G81),"",VLOOKUP(G81,LU_Com!$A$44:$D$47,LangNum,FALSE))</f>
        <v/>
      </c>
      <c r="I81" s="4"/>
      <c r="J81" s="24" t="str">
        <f>IF(ISBLANK(I81),"",VLOOKUP(I81,LU_Com!$A$52:$D$55,LangNum,FALSE))</f>
        <v/>
      </c>
      <c r="K81" s="4"/>
      <c r="L81" s="24" t="str">
        <f>IF(ISBLANK(K81),"",VLOOKUP(K81,LU_Com!$A$60:$D$63,LangNum,FALSE))</f>
        <v/>
      </c>
      <c r="M81" s="4"/>
      <c r="N81" s="24" t="str">
        <f>IF(ISBLANK(M81),"",VLOOKUP(M81,LU_Com!$A$68:$D$71,LangNum,FALSE))</f>
        <v/>
      </c>
      <c r="O81" s="4"/>
      <c r="P81" s="24" t="str">
        <f>IF(ISBLANK(O81),"",VLOOKUP(O81,LU_Com!$A$76:$D$79,LangNum,FALSE))</f>
        <v/>
      </c>
      <c r="Q81" s="4"/>
      <c r="R81" s="24" t="str">
        <f>IF(ISBLANK(Q81),"",VLOOKUP(Q81,LU_Com!$A$84:$D$87,LangNum,FALSE))</f>
        <v/>
      </c>
      <c r="S81" s="4"/>
      <c r="T81" s="24" t="str">
        <f>IF(ISBLANK(S81),"",VLOOKUP(S81,LU_Com!$A$92:$D$95,LangNum,FALSE))</f>
        <v/>
      </c>
      <c r="U81" s="4"/>
      <c r="V81" s="24" t="str">
        <f>IF(ISBLANK(U81),"",VLOOKUP(U81,LU_Com!$A$100:$D$103,LangNum,FALSE))</f>
        <v/>
      </c>
      <c r="W81" s="4"/>
      <c r="X81" s="24" t="str">
        <f>IF(ISBLANK(W81),"",VLOOKUP(W81,LU_Com!$A$108:$D$111,LangNum,FALSE))</f>
        <v/>
      </c>
      <c r="Y81" s="4"/>
      <c r="Z81" s="24" t="str">
        <f>IF(ISBLANK(Y81),"",VLOOKUP(Y81,LU_Com!$A$116:$D$119,LangNum,FALSE))</f>
        <v/>
      </c>
      <c r="AB81" s="3" t="str">
        <f t="shared" si="1"/>
        <v/>
      </c>
      <c r="AC81" s="7" t="str">
        <f t="shared" si="2"/>
        <v/>
      </c>
      <c r="AD81" s="7" t="str">
        <f t="shared" si="3"/>
        <v/>
      </c>
      <c r="AE81" s="7" t="str">
        <f t="shared" si="4"/>
        <v/>
      </c>
      <c r="AF81" s="7" t="str">
        <f t="shared" si="5"/>
        <v/>
      </c>
      <c r="AG81" s="7" t="str">
        <f t="shared" si="6"/>
        <v/>
      </c>
      <c r="AH81" s="7" t="str">
        <f t="shared" si="7"/>
        <v/>
      </c>
      <c r="AI81" s="7" t="str">
        <f t="shared" si="8"/>
        <v/>
      </c>
      <c r="AJ81" s="7" t="str">
        <f t="shared" si="9"/>
        <v/>
      </c>
      <c r="AK81" s="7" t="str">
        <f t="shared" si="10"/>
        <v/>
      </c>
      <c r="AL81" s="7" t="str">
        <f t="shared" si="11"/>
        <v/>
      </c>
      <c r="AM81" s="7" t="str">
        <f t="shared" si="12"/>
        <v/>
      </c>
      <c r="AN81" s="7" t="str">
        <f t="shared" si="13"/>
        <v/>
      </c>
      <c r="AO81" t="str">
        <f t="shared" si="0"/>
        <v/>
      </c>
    </row>
    <row r="82" spans="1:41" x14ac:dyDescent="0.3">
      <c r="A82" s="3" t="s">
        <v>413</v>
      </c>
      <c r="B82" s="10"/>
      <c r="C82" s="25"/>
      <c r="D82" s="24" t="str">
        <f>IF(ISBLANK(C82),"",VLOOKUP(C82,LU_Com!$A$21:$D$30,LangNum,FALSE))</f>
        <v/>
      </c>
      <c r="E82" s="4"/>
      <c r="F82" s="24" t="str">
        <f>IF(ISBLANK(E82),"",VLOOKUP(E82,LU_Com!$A$36:$D$39,LangNum,FALSE))</f>
        <v/>
      </c>
      <c r="G82" s="4"/>
      <c r="H82" s="24" t="str">
        <f>IF(ISBLANK(G82),"",VLOOKUP(G82,LU_Com!$A$44:$D$47,LangNum,FALSE))</f>
        <v/>
      </c>
      <c r="I82" s="4"/>
      <c r="J82" s="24" t="str">
        <f>IF(ISBLANK(I82),"",VLOOKUP(I82,LU_Com!$A$52:$D$55,LangNum,FALSE))</f>
        <v/>
      </c>
      <c r="K82" s="4"/>
      <c r="L82" s="24" t="str">
        <f>IF(ISBLANK(K82),"",VLOOKUP(K82,LU_Com!$A$60:$D$63,LangNum,FALSE))</f>
        <v/>
      </c>
      <c r="M82" s="4"/>
      <c r="N82" s="24" t="str">
        <f>IF(ISBLANK(M82),"",VLOOKUP(M82,LU_Com!$A$68:$D$71,LangNum,FALSE))</f>
        <v/>
      </c>
      <c r="O82" s="4"/>
      <c r="P82" s="24" t="str">
        <f>IF(ISBLANK(O82),"",VLOOKUP(O82,LU_Com!$A$76:$D$79,LangNum,FALSE))</f>
        <v/>
      </c>
      <c r="Q82" s="4"/>
      <c r="R82" s="24" t="str">
        <f>IF(ISBLANK(Q82),"",VLOOKUP(Q82,LU_Com!$A$84:$D$87,LangNum,FALSE))</f>
        <v/>
      </c>
      <c r="S82" s="4"/>
      <c r="T82" s="24" t="str">
        <f>IF(ISBLANK(S82),"",VLOOKUP(S82,LU_Com!$A$92:$D$95,LangNum,FALSE))</f>
        <v/>
      </c>
      <c r="U82" s="4"/>
      <c r="V82" s="24" t="str">
        <f>IF(ISBLANK(U82),"",VLOOKUP(U82,LU_Com!$A$100:$D$103,LangNum,FALSE))</f>
        <v/>
      </c>
      <c r="W82" s="4"/>
      <c r="X82" s="24" t="str">
        <f>IF(ISBLANK(W82),"",VLOOKUP(W82,LU_Com!$A$108:$D$111,LangNum,FALSE))</f>
        <v/>
      </c>
      <c r="Y82" s="4"/>
      <c r="Z82" s="24" t="str">
        <f>IF(ISBLANK(Y82),"",VLOOKUP(Y82,LU_Com!$A$116:$D$119,LangNum,FALSE))</f>
        <v/>
      </c>
      <c r="AB82" s="3" t="str">
        <f t="shared" si="1"/>
        <v/>
      </c>
      <c r="AC82" s="7" t="str">
        <f t="shared" si="2"/>
        <v/>
      </c>
      <c r="AD82" s="7" t="str">
        <f t="shared" si="3"/>
        <v/>
      </c>
      <c r="AE82" s="7" t="str">
        <f t="shared" si="4"/>
        <v/>
      </c>
      <c r="AF82" s="7" t="str">
        <f t="shared" si="5"/>
        <v/>
      </c>
      <c r="AG82" s="7" t="str">
        <f t="shared" si="6"/>
        <v/>
      </c>
      <c r="AH82" s="7" t="str">
        <f t="shared" si="7"/>
        <v/>
      </c>
      <c r="AI82" s="7" t="str">
        <f t="shared" si="8"/>
        <v/>
      </c>
      <c r="AJ82" s="7" t="str">
        <f t="shared" si="9"/>
        <v/>
      </c>
      <c r="AK82" s="7" t="str">
        <f t="shared" si="10"/>
        <v/>
      </c>
      <c r="AL82" s="7" t="str">
        <f t="shared" si="11"/>
        <v/>
      </c>
      <c r="AM82" s="7" t="str">
        <f t="shared" si="12"/>
        <v/>
      </c>
      <c r="AN82" s="7" t="str">
        <f t="shared" si="13"/>
        <v/>
      </c>
      <c r="AO82" t="str">
        <f t="shared" si="0"/>
        <v/>
      </c>
    </row>
    <row r="83" spans="1:41" x14ac:dyDescent="0.3">
      <c r="A83" s="3" t="s">
        <v>414</v>
      </c>
      <c r="B83" s="10"/>
      <c r="C83" s="25"/>
      <c r="D83" s="24" t="str">
        <f>IF(ISBLANK(C83),"",VLOOKUP(C83,LU_Com!$A$21:$D$30,LangNum,FALSE))</f>
        <v/>
      </c>
      <c r="E83" s="4"/>
      <c r="F83" s="24" t="str">
        <f>IF(ISBLANK(E83),"",VLOOKUP(E83,LU_Com!$A$36:$D$39,LangNum,FALSE))</f>
        <v/>
      </c>
      <c r="G83" s="4"/>
      <c r="H83" s="24" t="str">
        <f>IF(ISBLANK(G83),"",VLOOKUP(G83,LU_Com!$A$44:$D$47,LangNum,FALSE))</f>
        <v/>
      </c>
      <c r="I83" s="4"/>
      <c r="J83" s="24" t="str">
        <f>IF(ISBLANK(I83),"",VLOOKUP(I83,LU_Com!$A$52:$D$55,LangNum,FALSE))</f>
        <v/>
      </c>
      <c r="K83" s="4"/>
      <c r="L83" s="24" t="str">
        <f>IF(ISBLANK(K83),"",VLOOKUP(K83,LU_Com!$A$60:$D$63,LangNum,FALSE))</f>
        <v/>
      </c>
      <c r="M83" s="4"/>
      <c r="N83" s="24" t="str">
        <f>IF(ISBLANK(M83),"",VLOOKUP(M83,LU_Com!$A$68:$D$71,LangNum,FALSE))</f>
        <v/>
      </c>
      <c r="O83" s="4"/>
      <c r="P83" s="24" t="str">
        <f>IF(ISBLANK(O83),"",VLOOKUP(O83,LU_Com!$A$76:$D$79,LangNum,FALSE))</f>
        <v/>
      </c>
      <c r="Q83" s="4"/>
      <c r="R83" s="24" t="str">
        <f>IF(ISBLANK(Q83),"",VLOOKUP(Q83,LU_Com!$A$84:$D$87,LangNum,FALSE))</f>
        <v/>
      </c>
      <c r="S83" s="4"/>
      <c r="T83" s="24" t="str">
        <f>IF(ISBLANK(S83),"",VLOOKUP(S83,LU_Com!$A$92:$D$95,LangNum,FALSE))</f>
        <v/>
      </c>
      <c r="U83" s="4"/>
      <c r="V83" s="24" t="str">
        <f>IF(ISBLANK(U83),"",VLOOKUP(U83,LU_Com!$A$100:$D$103,LangNum,FALSE))</f>
        <v/>
      </c>
      <c r="W83" s="4"/>
      <c r="X83" s="24" t="str">
        <f>IF(ISBLANK(W83),"",VLOOKUP(W83,LU_Com!$A$108:$D$111,LangNum,FALSE))</f>
        <v/>
      </c>
      <c r="Y83" s="4"/>
      <c r="Z83" s="24" t="str">
        <f>IF(ISBLANK(Y83),"",VLOOKUP(Y83,LU_Com!$A$116:$D$119,LangNum,FALSE))</f>
        <v/>
      </c>
      <c r="AB83" s="3" t="str">
        <f t="shared" si="1"/>
        <v/>
      </c>
      <c r="AC83" s="7" t="str">
        <f t="shared" si="2"/>
        <v/>
      </c>
      <c r="AD83" s="7" t="str">
        <f t="shared" si="3"/>
        <v/>
      </c>
      <c r="AE83" s="7" t="str">
        <f t="shared" si="4"/>
        <v/>
      </c>
      <c r="AF83" s="7" t="str">
        <f t="shared" si="5"/>
        <v/>
      </c>
      <c r="AG83" s="7" t="str">
        <f t="shared" si="6"/>
        <v/>
      </c>
      <c r="AH83" s="7" t="str">
        <f t="shared" si="7"/>
        <v/>
      </c>
      <c r="AI83" s="7" t="str">
        <f t="shared" si="8"/>
        <v/>
      </c>
      <c r="AJ83" s="7" t="str">
        <f t="shared" si="9"/>
        <v/>
      </c>
      <c r="AK83" s="7" t="str">
        <f t="shared" si="10"/>
        <v/>
      </c>
      <c r="AL83" s="7" t="str">
        <f t="shared" si="11"/>
        <v/>
      </c>
      <c r="AM83" s="7" t="str">
        <f t="shared" si="12"/>
        <v/>
      </c>
      <c r="AN83" s="7" t="str">
        <f t="shared" si="13"/>
        <v/>
      </c>
      <c r="AO83" t="str">
        <f t="shared" si="0"/>
        <v/>
      </c>
    </row>
    <row r="84" spans="1:41" x14ac:dyDescent="0.3">
      <c r="A84" s="3" t="s">
        <v>415</v>
      </c>
      <c r="B84" s="10"/>
      <c r="C84" s="25"/>
      <c r="D84" s="24" t="str">
        <f>IF(ISBLANK(C84),"",VLOOKUP(C84,LU_Com!$A$21:$D$30,LangNum,FALSE))</f>
        <v/>
      </c>
      <c r="E84" s="4"/>
      <c r="F84" s="24" t="str">
        <f>IF(ISBLANK(E84),"",VLOOKUP(E84,LU_Com!$A$36:$D$39,LangNum,FALSE))</f>
        <v/>
      </c>
      <c r="G84" s="4"/>
      <c r="H84" s="24" t="str">
        <f>IF(ISBLANK(G84),"",VLOOKUP(G84,LU_Com!$A$44:$D$47,LangNum,FALSE))</f>
        <v/>
      </c>
      <c r="I84" s="4"/>
      <c r="J84" s="24" t="str">
        <f>IF(ISBLANK(I84),"",VLOOKUP(I84,LU_Com!$A$52:$D$55,LangNum,FALSE))</f>
        <v/>
      </c>
      <c r="K84" s="4"/>
      <c r="L84" s="24" t="str">
        <f>IF(ISBLANK(K84),"",VLOOKUP(K84,LU_Com!$A$60:$D$63,LangNum,FALSE))</f>
        <v/>
      </c>
      <c r="M84" s="4"/>
      <c r="N84" s="24" t="str">
        <f>IF(ISBLANK(M84),"",VLOOKUP(M84,LU_Com!$A$68:$D$71,LangNum,FALSE))</f>
        <v/>
      </c>
      <c r="O84" s="4"/>
      <c r="P84" s="24" t="str">
        <f>IF(ISBLANK(O84),"",VLOOKUP(O84,LU_Com!$A$76:$D$79,LangNum,FALSE))</f>
        <v/>
      </c>
      <c r="Q84" s="4"/>
      <c r="R84" s="24" t="str">
        <f>IF(ISBLANK(Q84),"",VLOOKUP(Q84,LU_Com!$A$84:$D$87,LangNum,FALSE))</f>
        <v/>
      </c>
      <c r="S84" s="4"/>
      <c r="T84" s="24" t="str">
        <f>IF(ISBLANK(S84),"",VLOOKUP(S84,LU_Com!$A$92:$D$95,LangNum,FALSE))</f>
        <v/>
      </c>
      <c r="U84" s="4"/>
      <c r="V84" s="24" t="str">
        <f>IF(ISBLANK(U84),"",VLOOKUP(U84,LU_Com!$A$100:$D$103,LangNum,FALSE))</f>
        <v/>
      </c>
      <c r="W84" s="4"/>
      <c r="X84" s="24" t="str">
        <f>IF(ISBLANK(W84),"",VLOOKUP(W84,LU_Com!$A$108:$D$111,LangNum,FALSE))</f>
        <v/>
      </c>
      <c r="Y84" s="4"/>
      <c r="Z84" s="24" t="str">
        <f>IF(ISBLANK(Y84),"",VLOOKUP(Y84,LU_Com!$A$116:$D$119,LangNum,FALSE))</f>
        <v/>
      </c>
      <c r="AB84" s="3" t="str">
        <f t="shared" si="1"/>
        <v/>
      </c>
      <c r="AC84" s="7" t="str">
        <f t="shared" si="2"/>
        <v/>
      </c>
      <c r="AD84" s="7" t="str">
        <f t="shared" si="3"/>
        <v/>
      </c>
      <c r="AE84" s="7" t="str">
        <f t="shared" si="4"/>
        <v/>
      </c>
      <c r="AF84" s="7" t="str">
        <f t="shared" si="5"/>
        <v/>
      </c>
      <c r="AG84" s="7" t="str">
        <f t="shared" si="6"/>
        <v/>
      </c>
      <c r="AH84" s="7" t="str">
        <f t="shared" si="7"/>
        <v/>
      </c>
      <c r="AI84" s="7" t="str">
        <f t="shared" si="8"/>
        <v/>
      </c>
      <c r="AJ84" s="7" t="str">
        <f t="shared" si="9"/>
        <v/>
      </c>
      <c r="AK84" s="7" t="str">
        <f t="shared" si="10"/>
        <v/>
      </c>
      <c r="AL84" s="7" t="str">
        <f t="shared" si="11"/>
        <v/>
      </c>
      <c r="AM84" s="7" t="str">
        <f t="shared" si="12"/>
        <v/>
      </c>
      <c r="AN84" s="7" t="str">
        <f t="shared" si="13"/>
        <v/>
      </c>
      <c r="AO84" t="str">
        <f t="shared" si="0"/>
        <v/>
      </c>
    </row>
    <row r="85" spans="1:41" x14ac:dyDescent="0.3">
      <c r="A85" s="3" t="s">
        <v>416</v>
      </c>
      <c r="B85" s="10"/>
      <c r="C85" s="25"/>
      <c r="D85" s="24" t="str">
        <f>IF(ISBLANK(C85),"",VLOOKUP(C85,LU_Com!$A$21:$D$30,LangNum,FALSE))</f>
        <v/>
      </c>
      <c r="E85" s="4"/>
      <c r="F85" s="24" t="str">
        <f>IF(ISBLANK(E85),"",VLOOKUP(E85,LU_Com!$A$36:$D$39,LangNum,FALSE))</f>
        <v/>
      </c>
      <c r="G85" s="4"/>
      <c r="H85" s="24" t="str">
        <f>IF(ISBLANK(G85),"",VLOOKUP(G85,LU_Com!$A$44:$D$47,LangNum,FALSE))</f>
        <v/>
      </c>
      <c r="I85" s="4"/>
      <c r="J85" s="24" t="str">
        <f>IF(ISBLANK(I85),"",VLOOKUP(I85,LU_Com!$A$52:$D$55,LangNum,FALSE))</f>
        <v/>
      </c>
      <c r="K85" s="4"/>
      <c r="L85" s="24" t="str">
        <f>IF(ISBLANK(K85),"",VLOOKUP(K85,LU_Com!$A$60:$D$63,LangNum,FALSE))</f>
        <v/>
      </c>
      <c r="M85" s="4"/>
      <c r="N85" s="24" t="str">
        <f>IF(ISBLANK(M85),"",VLOOKUP(M85,LU_Com!$A$68:$D$71,LangNum,FALSE))</f>
        <v/>
      </c>
      <c r="O85" s="4"/>
      <c r="P85" s="24" t="str">
        <f>IF(ISBLANK(O85),"",VLOOKUP(O85,LU_Com!$A$76:$D$79,LangNum,FALSE))</f>
        <v/>
      </c>
      <c r="Q85" s="4"/>
      <c r="R85" s="24" t="str">
        <f>IF(ISBLANK(Q85),"",VLOOKUP(Q85,LU_Com!$A$84:$D$87,LangNum,FALSE))</f>
        <v/>
      </c>
      <c r="S85" s="4"/>
      <c r="T85" s="24" t="str">
        <f>IF(ISBLANK(S85),"",VLOOKUP(S85,LU_Com!$A$92:$D$95,LangNum,FALSE))</f>
        <v/>
      </c>
      <c r="U85" s="4"/>
      <c r="V85" s="24" t="str">
        <f>IF(ISBLANK(U85),"",VLOOKUP(U85,LU_Com!$A$100:$D$103,LangNum,FALSE))</f>
        <v/>
      </c>
      <c r="W85" s="4"/>
      <c r="X85" s="24" t="str">
        <f>IF(ISBLANK(W85),"",VLOOKUP(W85,LU_Com!$A$108:$D$111,LangNum,FALSE))</f>
        <v/>
      </c>
      <c r="Y85" s="4"/>
      <c r="Z85" s="24" t="str">
        <f>IF(ISBLANK(Y85),"",VLOOKUP(Y85,LU_Com!$A$116:$D$119,LangNum,FALSE))</f>
        <v/>
      </c>
      <c r="AB85" s="3" t="str">
        <f t="shared" si="1"/>
        <v/>
      </c>
      <c r="AC85" s="7" t="str">
        <f t="shared" si="2"/>
        <v/>
      </c>
      <c r="AD85" s="7" t="str">
        <f t="shared" si="3"/>
        <v/>
      </c>
      <c r="AE85" s="7" t="str">
        <f t="shared" si="4"/>
        <v/>
      </c>
      <c r="AF85" s="7" t="str">
        <f t="shared" si="5"/>
        <v/>
      </c>
      <c r="AG85" s="7" t="str">
        <f t="shared" si="6"/>
        <v/>
      </c>
      <c r="AH85" s="7" t="str">
        <f t="shared" si="7"/>
        <v/>
      </c>
      <c r="AI85" s="7" t="str">
        <f t="shared" si="8"/>
        <v/>
      </c>
      <c r="AJ85" s="7" t="str">
        <f t="shared" si="9"/>
        <v/>
      </c>
      <c r="AK85" s="7" t="str">
        <f t="shared" si="10"/>
        <v/>
      </c>
      <c r="AL85" s="7" t="str">
        <f t="shared" si="11"/>
        <v/>
      </c>
      <c r="AM85" s="7" t="str">
        <f t="shared" si="12"/>
        <v/>
      </c>
      <c r="AN85" s="7" t="str">
        <f t="shared" si="13"/>
        <v/>
      </c>
      <c r="AO85" t="str">
        <f t="shared" ref="AO85:AO120" si="14">IF(OR(ISBLANK(AB85),AB85=""),"",AB85&amp;";"&amp;AC85&amp;";"&amp;AD85&amp;";"&amp;AE85&amp;";"&amp;AF85&amp;";"&amp;AG85&amp;";"&amp;AH85&amp;";"&amp;AI85&amp;";"&amp;AJ85&amp;";"&amp;AK85&amp;";"&amp;AL85&amp;";"&amp;AM85&amp;";"&amp;AN85&amp;";")</f>
        <v/>
      </c>
    </row>
    <row r="86" spans="1:41" x14ac:dyDescent="0.3">
      <c r="A86" s="3" t="s">
        <v>417</v>
      </c>
      <c r="B86" s="10"/>
      <c r="C86" s="25"/>
      <c r="D86" s="24" t="str">
        <f>IF(ISBLANK(C86),"",VLOOKUP(C86,LU_Com!$A$21:$D$30,LangNum,FALSE))</f>
        <v/>
      </c>
      <c r="E86" s="4"/>
      <c r="F86" s="24" t="str">
        <f>IF(ISBLANK(E86),"",VLOOKUP(E86,LU_Com!$A$36:$D$39,LangNum,FALSE))</f>
        <v/>
      </c>
      <c r="G86" s="4"/>
      <c r="H86" s="24" t="str">
        <f>IF(ISBLANK(G86),"",VLOOKUP(G86,LU_Com!$A$44:$D$47,LangNum,FALSE))</f>
        <v/>
      </c>
      <c r="I86" s="4"/>
      <c r="J86" s="24" t="str">
        <f>IF(ISBLANK(I86),"",VLOOKUP(I86,LU_Com!$A$52:$D$55,LangNum,FALSE))</f>
        <v/>
      </c>
      <c r="K86" s="4"/>
      <c r="L86" s="24" t="str">
        <f>IF(ISBLANK(K86),"",VLOOKUP(K86,LU_Com!$A$60:$D$63,LangNum,FALSE))</f>
        <v/>
      </c>
      <c r="M86" s="4"/>
      <c r="N86" s="24" t="str">
        <f>IF(ISBLANK(M86),"",VLOOKUP(M86,LU_Com!$A$68:$D$71,LangNum,FALSE))</f>
        <v/>
      </c>
      <c r="O86" s="4"/>
      <c r="P86" s="24" t="str">
        <f>IF(ISBLANK(O86),"",VLOOKUP(O86,LU_Com!$A$76:$D$79,LangNum,FALSE))</f>
        <v/>
      </c>
      <c r="Q86" s="4"/>
      <c r="R86" s="24" t="str">
        <f>IF(ISBLANK(Q86),"",VLOOKUP(Q86,LU_Com!$A$84:$D$87,LangNum,FALSE))</f>
        <v/>
      </c>
      <c r="S86" s="4"/>
      <c r="T86" s="24" t="str">
        <f>IF(ISBLANK(S86),"",VLOOKUP(S86,LU_Com!$A$92:$D$95,LangNum,FALSE))</f>
        <v/>
      </c>
      <c r="U86" s="4"/>
      <c r="V86" s="24" t="str">
        <f>IF(ISBLANK(U86),"",VLOOKUP(U86,LU_Com!$A$100:$D$103,LangNum,FALSE))</f>
        <v/>
      </c>
      <c r="W86" s="4"/>
      <c r="X86" s="24" t="str">
        <f>IF(ISBLANK(W86),"",VLOOKUP(W86,LU_Com!$A$108:$D$111,LangNum,FALSE))</f>
        <v/>
      </c>
      <c r="Y86" s="4"/>
      <c r="Z86" s="24" t="str">
        <f>IF(ISBLANK(Y86),"",VLOOKUP(Y86,LU_Com!$A$116:$D$119,LangNum,FALSE))</f>
        <v/>
      </c>
      <c r="AB86" s="3" t="str">
        <f t="shared" ref="AB86:AB120" si="15">IF(ISBLANK(B86),"",A86)</f>
        <v/>
      </c>
      <c r="AC86" s="7" t="str">
        <f t="shared" ref="AC86:AC120" si="16">IF(ISBLANK(C86),"",C86)</f>
        <v/>
      </c>
      <c r="AD86" s="7" t="str">
        <f t="shared" ref="AD86:AD120" si="17">IF(ISBLANK(E86),"",E86)</f>
        <v/>
      </c>
      <c r="AE86" s="7" t="str">
        <f t="shared" ref="AE86:AE120" si="18">IF(ISBLANK(G86),"",G86)</f>
        <v/>
      </c>
      <c r="AF86" s="7" t="str">
        <f t="shared" ref="AF86:AF120" si="19">IF(ISBLANK(I86),"",I86)</f>
        <v/>
      </c>
      <c r="AG86" s="7" t="str">
        <f t="shared" ref="AG86:AG120" si="20">IF(ISBLANK(K86),"",K86)</f>
        <v/>
      </c>
      <c r="AH86" s="7" t="str">
        <f t="shared" ref="AH86:AH120" si="21">IF(ISBLANK(M86),"",M86)</f>
        <v/>
      </c>
      <c r="AI86" s="7" t="str">
        <f t="shared" ref="AI86:AI120" si="22">IF(ISBLANK(O86),"",O86)</f>
        <v/>
      </c>
      <c r="AJ86" s="7" t="str">
        <f t="shared" ref="AJ86:AJ120" si="23">IF(ISBLANK(Q86),"",Q86)</f>
        <v/>
      </c>
      <c r="AK86" s="7" t="str">
        <f t="shared" ref="AK86:AK120" si="24">IF(ISBLANK(S86),"",S86)</f>
        <v/>
      </c>
      <c r="AL86" s="7" t="str">
        <f t="shared" ref="AL86:AL120" si="25">IF(ISBLANK(U86),"",U86)</f>
        <v/>
      </c>
      <c r="AM86" s="7" t="str">
        <f t="shared" ref="AM86:AM120" si="26">IF(ISBLANK(W86),"",W86)</f>
        <v/>
      </c>
      <c r="AN86" s="7" t="str">
        <f t="shared" ref="AN86:AN120" si="27">IF(ISBLANK(Y86),"",Y86)</f>
        <v/>
      </c>
      <c r="AO86" t="str">
        <f t="shared" si="14"/>
        <v/>
      </c>
    </row>
    <row r="87" spans="1:41" x14ac:dyDescent="0.3">
      <c r="A87" s="3" t="s">
        <v>418</v>
      </c>
      <c r="B87" s="10"/>
      <c r="C87" s="25"/>
      <c r="D87" s="24" t="str">
        <f>IF(ISBLANK(C87),"",VLOOKUP(C87,LU_Com!$A$21:$D$30,LangNum,FALSE))</f>
        <v/>
      </c>
      <c r="E87" s="4"/>
      <c r="F87" s="24" t="str">
        <f>IF(ISBLANK(E87),"",VLOOKUP(E87,LU_Com!$A$36:$D$39,LangNum,FALSE))</f>
        <v/>
      </c>
      <c r="G87" s="4"/>
      <c r="H87" s="24" t="str">
        <f>IF(ISBLANK(G87),"",VLOOKUP(G87,LU_Com!$A$44:$D$47,LangNum,FALSE))</f>
        <v/>
      </c>
      <c r="I87" s="4"/>
      <c r="J87" s="24" t="str">
        <f>IF(ISBLANK(I87),"",VLOOKUP(I87,LU_Com!$A$52:$D$55,LangNum,FALSE))</f>
        <v/>
      </c>
      <c r="K87" s="4"/>
      <c r="L87" s="24" t="str">
        <f>IF(ISBLANK(K87),"",VLOOKUP(K87,LU_Com!$A$60:$D$63,LangNum,FALSE))</f>
        <v/>
      </c>
      <c r="M87" s="4"/>
      <c r="N87" s="24" t="str">
        <f>IF(ISBLANK(M87),"",VLOOKUP(M87,LU_Com!$A$68:$D$71,LangNum,FALSE))</f>
        <v/>
      </c>
      <c r="O87" s="4"/>
      <c r="P87" s="24" t="str">
        <f>IF(ISBLANK(O87),"",VLOOKUP(O87,LU_Com!$A$76:$D$79,LangNum,FALSE))</f>
        <v/>
      </c>
      <c r="Q87" s="4"/>
      <c r="R87" s="24" t="str">
        <f>IF(ISBLANK(Q87),"",VLOOKUP(Q87,LU_Com!$A$84:$D$87,LangNum,FALSE))</f>
        <v/>
      </c>
      <c r="S87" s="4"/>
      <c r="T87" s="24" t="str">
        <f>IF(ISBLANK(S87),"",VLOOKUP(S87,LU_Com!$A$92:$D$95,LangNum,FALSE))</f>
        <v/>
      </c>
      <c r="U87" s="4"/>
      <c r="V87" s="24" t="str">
        <f>IF(ISBLANK(U87),"",VLOOKUP(U87,LU_Com!$A$100:$D$103,LangNum,FALSE))</f>
        <v/>
      </c>
      <c r="W87" s="4"/>
      <c r="X87" s="24" t="str">
        <f>IF(ISBLANK(W87),"",VLOOKUP(W87,LU_Com!$A$108:$D$111,LangNum,FALSE))</f>
        <v/>
      </c>
      <c r="Y87" s="4"/>
      <c r="Z87" s="24" t="str">
        <f>IF(ISBLANK(Y87),"",VLOOKUP(Y87,LU_Com!$A$116:$D$119,LangNum,FALSE))</f>
        <v/>
      </c>
      <c r="AB87" s="3" t="str">
        <f t="shared" si="15"/>
        <v/>
      </c>
      <c r="AC87" s="7" t="str">
        <f t="shared" si="16"/>
        <v/>
      </c>
      <c r="AD87" s="7" t="str">
        <f t="shared" si="17"/>
        <v/>
      </c>
      <c r="AE87" s="7" t="str">
        <f t="shared" si="18"/>
        <v/>
      </c>
      <c r="AF87" s="7" t="str">
        <f t="shared" si="19"/>
        <v/>
      </c>
      <c r="AG87" s="7" t="str">
        <f t="shared" si="20"/>
        <v/>
      </c>
      <c r="AH87" s="7" t="str">
        <f t="shared" si="21"/>
        <v/>
      </c>
      <c r="AI87" s="7" t="str">
        <f t="shared" si="22"/>
        <v/>
      </c>
      <c r="AJ87" s="7" t="str">
        <f t="shared" si="23"/>
        <v/>
      </c>
      <c r="AK87" s="7" t="str">
        <f t="shared" si="24"/>
        <v/>
      </c>
      <c r="AL87" s="7" t="str">
        <f t="shared" si="25"/>
        <v/>
      </c>
      <c r="AM87" s="7" t="str">
        <f t="shared" si="26"/>
        <v/>
      </c>
      <c r="AN87" s="7" t="str">
        <f t="shared" si="27"/>
        <v/>
      </c>
      <c r="AO87" t="str">
        <f t="shared" si="14"/>
        <v/>
      </c>
    </row>
    <row r="88" spans="1:41" x14ac:dyDescent="0.3">
      <c r="A88" s="3" t="s">
        <v>419</v>
      </c>
      <c r="B88" s="10"/>
      <c r="C88" s="25"/>
      <c r="D88" s="24" t="str">
        <f>IF(ISBLANK(C88),"",VLOOKUP(C88,LU_Com!$A$21:$D$30,LangNum,FALSE))</f>
        <v/>
      </c>
      <c r="E88" s="4"/>
      <c r="F88" s="24" t="str">
        <f>IF(ISBLANK(E88),"",VLOOKUP(E88,LU_Com!$A$36:$D$39,LangNum,FALSE))</f>
        <v/>
      </c>
      <c r="G88" s="4"/>
      <c r="H88" s="24" t="str">
        <f>IF(ISBLANK(G88),"",VLOOKUP(G88,LU_Com!$A$44:$D$47,LangNum,FALSE))</f>
        <v/>
      </c>
      <c r="I88" s="4"/>
      <c r="J88" s="24" t="str">
        <f>IF(ISBLANK(I88),"",VLOOKUP(I88,LU_Com!$A$52:$D$55,LangNum,FALSE))</f>
        <v/>
      </c>
      <c r="K88" s="4"/>
      <c r="L88" s="24" t="str">
        <f>IF(ISBLANK(K88),"",VLOOKUP(K88,LU_Com!$A$60:$D$63,LangNum,FALSE))</f>
        <v/>
      </c>
      <c r="M88" s="4"/>
      <c r="N88" s="24" t="str">
        <f>IF(ISBLANK(M88),"",VLOOKUP(M88,LU_Com!$A$68:$D$71,LangNum,FALSE))</f>
        <v/>
      </c>
      <c r="O88" s="4"/>
      <c r="P88" s="24" t="str">
        <f>IF(ISBLANK(O88),"",VLOOKUP(O88,LU_Com!$A$76:$D$79,LangNum,FALSE))</f>
        <v/>
      </c>
      <c r="Q88" s="4"/>
      <c r="R88" s="24" t="str">
        <f>IF(ISBLANK(Q88),"",VLOOKUP(Q88,LU_Com!$A$84:$D$87,LangNum,FALSE))</f>
        <v/>
      </c>
      <c r="S88" s="4"/>
      <c r="T88" s="24" t="str">
        <f>IF(ISBLANK(S88),"",VLOOKUP(S88,LU_Com!$A$92:$D$95,LangNum,FALSE))</f>
        <v/>
      </c>
      <c r="U88" s="4"/>
      <c r="V88" s="24" t="str">
        <f>IF(ISBLANK(U88),"",VLOOKUP(U88,LU_Com!$A$100:$D$103,LangNum,FALSE))</f>
        <v/>
      </c>
      <c r="W88" s="4"/>
      <c r="X88" s="24" t="str">
        <f>IF(ISBLANK(W88),"",VLOOKUP(W88,LU_Com!$A$108:$D$111,LangNum,FALSE))</f>
        <v/>
      </c>
      <c r="Y88" s="4"/>
      <c r="Z88" s="24" t="str">
        <f>IF(ISBLANK(Y88),"",VLOOKUP(Y88,LU_Com!$A$116:$D$119,LangNum,FALSE))</f>
        <v/>
      </c>
      <c r="AB88" s="3" t="str">
        <f t="shared" si="15"/>
        <v/>
      </c>
      <c r="AC88" s="7" t="str">
        <f t="shared" si="16"/>
        <v/>
      </c>
      <c r="AD88" s="7" t="str">
        <f t="shared" si="17"/>
        <v/>
      </c>
      <c r="AE88" s="7" t="str">
        <f t="shared" si="18"/>
        <v/>
      </c>
      <c r="AF88" s="7" t="str">
        <f t="shared" si="19"/>
        <v/>
      </c>
      <c r="AG88" s="7" t="str">
        <f t="shared" si="20"/>
        <v/>
      </c>
      <c r="AH88" s="7" t="str">
        <f t="shared" si="21"/>
        <v/>
      </c>
      <c r="AI88" s="7" t="str">
        <f t="shared" si="22"/>
        <v/>
      </c>
      <c r="AJ88" s="7" t="str">
        <f t="shared" si="23"/>
        <v/>
      </c>
      <c r="AK88" s="7" t="str">
        <f t="shared" si="24"/>
        <v/>
      </c>
      <c r="AL88" s="7" t="str">
        <f t="shared" si="25"/>
        <v/>
      </c>
      <c r="AM88" s="7" t="str">
        <f t="shared" si="26"/>
        <v/>
      </c>
      <c r="AN88" s="7" t="str">
        <f t="shared" si="27"/>
        <v/>
      </c>
      <c r="AO88" t="str">
        <f t="shared" si="14"/>
        <v/>
      </c>
    </row>
    <row r="89" spans="1:41" x14ac:dyDescent="0.3">
      <c r="A89" s="3" t="s">
        <v>420</v>
      </c>
      <c r="B89" s="10"/>
      <c r="C89" s="25"/>
      <c r="D89" s="24" t="str">
        <f>IF(ISBLANK(C89),"",VLOOKUP(C89,LU_Com!$A$21:$D$30,LangNum,FALSE))</f>
        <v/>
      </c>
      <c r="E89" s="4"/>
      <c r="F89" s="24" t="str">
        <f>IF(ISBLANK(E89),"",VLOOKUP(E89,LU_Com!$A$36:$D$39,LangNum,FALSE))</f>
        <v/>
      </c>
      <c r="G89" s="4"/>
      <c r="H89" s="24" t="str">
        <f>IF(ISBLANK(G89),"",VLOOKUP(G89,LU_Com!$A$44:$D$47,LangNum,FALSE))</f>
        <v/>
      </c>
      <c r="I89" s="4"/>
      <c r="J89" s="24" t="str">
        <f>IF(ISBLANK(I89),"",VLOOKUP(I89,LU_Com!$A$52:$D$55,LangNum,FALSE))</f>
        <v/>
      </c>
      <c r="K89" s="4"/>
      <c r="L89" s="24" t="str">
        <f>IF(ISBLANK(K89),"",VLOOKUP(K89,LU_Com!$A$60:$D$63,LangNum,FALSE))</f>
        <v/>
      </c>
      <c r="M89" s="4"/>
      <c r="N89" s="24" t="str">
        <f>IF(ISBLANK(M89),"",VLOOKUP(M89,LU_Com!$A$68:$D$71,LangNum,FALSE))</f>
        <v/>
      </c>
      <c r="O89" s="4"/>
      <c r="P89" s="24" t="str">
        <f>IF(ISBLANK(O89),"",VLOOKUP(O89,LU_Com!$A$76:$D$79,LangNum,FALSE))</f>
        <v/>
      </c>
      <c r="Q89" s="4"/>
      <c r="R89" s="24" t="str">
        <f>IF(ISBLANK(Q89),"",VLOOKUP(Q89,LU_Com!$A$84:$D$87,LangNum,FALSE))</f>
        <v/>
      </c>
      <c r="S89" s="4"/>
      <c r="T89" s="24" t="str">
        <f>IF(ISBLANK(S89),"",VLOOKUP(S89,LU_Com!$A$92:$D$95,LangNum,FALSE))</f>
        <v/>
      </c>
      <c r="U89" s="4"/>
      <c r="V89" s="24" t="str">
        <f>IF(ISBLANK(U89),"",VLOOKUP(U89,LU_Com!$A$100:$D$103,LangNum,FALSE))</f>
        <v/>
      </c>
      <c r="W89" s="4"/>
      <c r="X89" s="24" t="str">
        <f>IF(ISBLANK(W89),"",VLOOKUP(W89,LU_Com!$A$108:$D$111,LangNum,FALSE))</f>
        <v/>
      </c>
      <c r="Y89" s="4"/>
      <c r="Z89" s="24" t="str">
        <f>IF(ISBLANK(Y89),"",VLOOKUP(Y89,LU_Com!$A$116:$D$119,LangNum,FALSE))</f>
        <v/>
      </c>
      <c r="AB89" s="3" t="str">
        <f t="shared" si="15"/>
        <v/>
      </c>
      <c r="AC89" s="7" t="str">
        <f t="shared" si="16"/>
        <v/>
      </c>
      <c r="AD89" s="7" t="str">
        <f t="shared" si="17"/>
        <v/>
      </c>
      <c r="AE89" s="7" t="str">
        <f t="shared" si="18"/>
        <v/>
      </c>
      <c r="AF89" s="7" t="str">
        <f t="shared" si="19"/>
        <v/>
      </c>
      <c r="AG89" s="7" t="str">
        <f t="shared" si="20"/>
        <v/>
      </c>
      <c r="AH89" s="7" t="str">
        <f t="shared" si="21"/>
        <v/>
      </c>
      <c r="AI89" s="7" t="str">
        <f t="shared" si="22"/>
        <v/>
      </c>
      <c r="AJ89" s="7" t="str">
        <f t="shared" si="23"/>
        <v/>
      </c>
      <c r="AK89" s="7" t="str">
        <f t="shared" si="24"/>
        <v/>
      </c>
      <c r="AL89" s="7" t="str">
        <f t="shared" si="25"/>
        <v/>
      </c>
      <c r="AM89" s="7" t="str">
        <f t="shared" si="26"/>
        <v/>
      </c>
      <c r="AN89" s="7" t="str">
        <f t="shared" si="27"/>
        <v/>
      </c>
      <c r="AO89" t="str">
        <f t="shared" si="14"/>
        <v/>
      </c>
    </row>
    <row r="90" spans="1:41" x14ac:dyDescent="0.3">
      <c r="A90" s="3" t="s">
        <v>421</v>
      </c>
      <c r="B90" s="10"/>
      <c r="C90" s="25"/>
      <c r="D90" s="24" t="str">
        <f>IF(ISBLANK(C90),"",VLOOKUP(C90,LU_Com!$A$21:$D$30,LangNum,FALSE))</f>
        <v/>
      </c>
      <c r="E90" s="4"/>
      <c r="F90" s="24" t="str">
        <f>IF(ISBLANK(E90),"",VLOOKUP(E90,LU_Com!$A$36:$D$39,LangNum,FALSE))</f>
        <v/>
      </c>
      <c r="G90" s="4"/>
      <c r="H90" s="24" t="str">
        <f>IF(ISBLANK(G90),"",VLOOKUP(G90,LU_Com!$A$44:$D$47,LangNum,FALSE))</f>
        <v/>
      </c>
      <c r="I90" s="4"/>
      <c r="J90" s="24" t="str">
        <f>IF(ISBLANK(I90),"",VLOOKUP(I90,LU_Com!$A$52:$D$55,LangNum,FALSE))</f>
        <v/>
      </c>
      <c r="K90" s="4"/>
      <c r="L90" s="24" t="str">
        <f>IF(ISBLANK(K90),"",VLOOKUP(K90,LU_Com!$A$60:$D$63,LangNum,FALSE))</f>
        <v/>
      </c>
      <c r="M90" s="4"/>
      <c r="N90" s="24" t="str">
        <f>IF(ISBLANK(M90),"",VLOOKUP(M90,LU_Com!$A$68:$D$71,LangNum,FALSE))</f>
        <v/>
      </c>
      <c r="O90" s="4"/>
      <c r="P90" s="24" t="str">
        <f>IF(ISBLANK(O90),"",VLOOKUP(O90,LU_Com!$A$76:$D$79,LangNum,FALSE))</f>
        <v/>
      </c>
      <c r="Q90" s="4"/>
      <c r="R90" s="24" t="str">
        <f>IF(ISBLANK(Q90),"",VLOOKUP(Q90,LU_Com!$A$84:$D$87,LangNum,FALSE))</f>
        <v/>
      </c>
      <c r="S90" s="4"/>
      <c r="T90" s="24" t="str">
        <f>IF(ISBLANK(S90),"",VLOOKUP(S90,LU_Com!$A$92:$D$95,LangNum,FALSE))</f>
        <v/>
      </c>
      <c r="U90" s="4"/>
      <c r="V90" s="24" t="str">
        <f>IF(ISBLANK(U90),"",VLOOKUP(U90,LU_Com!$A$100:$D$103,LangNum,FALSE))</f>
        <v/>
      </c>
      <c r="W90" s="4"/>
      <c r="X90" s="24" t="str">
        <f>IF(ISBLANK(W90),"",VLOOKUP(W90,LU_Com!$A$108:$D$111,LangNum,FALSE))</f>
        <v/>
      </c>
      <c r="Y90" s="4"/>
      <c r="Z90" s="24" t="str">
        <f>IF(ISBLANK(Y90),"",VLOOKUP(Y90,LU_Com!$A$116:$D$119,LangNum,FALSE))</f>
        <v/>
      </c>
      <c r="AB90" s="3" t="str">
        <f t="shared" si="15"/>
        <v/>
      </c>
      <c r="AC90" s="7" t="str">
        <f t="shared" si="16"/>
        <v/>
      </c>
      <c r="AD90" s="7" t="str">
        <f t="shared" si="17"/>
        <v/>
      </c>
      <c r="AE90" s="7" t="str">
        <f t="shared" si="18"/>
        <v/>
      </c>
      <c r="AF90" s="7" t="str">
        <f t="shared" si="19"/>
        <v/>
      </c>
      <c r="AG90" s="7" t="str">
        <f t="shared" si="20"/>
        <v/>
      </c>
      <c r="AH90" s="7" t="str">
        <f t="shared" si="21"/>
        <v/>
      </c>
      <c r="AI90" s="7" t="str">
        <f t="shared" si="22"/>
        <v/>
      </c>
      <c r="AJ90" s="7" t="str">
        <f t="shared" si="23"/>
        <v/>
      </c>
      <c r="AK90" s="7" t="str">
        <f t="shared" si="24"/>
        <v/>
      </c>
      <c r="AL90" s="7" t="str">
        <f t="shared" si="25"/>
        <v/>
      </c>
      <c r="AM90" s="7" t="str">
        <f t="shared" si="26"/>
        <v/>
      </c>
      <c r="AN90" s="7" t="str">
        <f t="shared" si="27"/>
        <v/>
      </c>
      <c r="AO90" t="str">
        <f t="shared" si="14"/>
        <v/>
      </c>
    </row>
    <row r="91" spans="1:41" x14ac:dyDescent="0.3">
      <c r="A91" s="3" t="s">
        <v>422</v>
      </c>
      <c r="B91" s="10"/>
      <c r="C91" s="25"/>
      <c r="D91" s="24" t="str">
        <f>IF(ISBLANK(C91),"",VLOOKUP(C91,LU_Com!$A$21:$D$30,LangNum,FALSE))</f>
        <v/>
      </c>
      <c r="E91" s="4"/>
      <c r="F91" s="24" t="str">
        <f>IF(ISBLANK(E91),"",VLOOKUP(E91,LU_Com!$A$36:$D$39,LangNum,FALSE))</f>
        <v/>
      </c>
      <c r="G91" s="4"/>
      <c r="H91" s="24" t="str">
        <f>IF(ISBLANK(G91),"",VLOOKUP(G91,LU_Com!$A$44:$D$47,LangNum,FALSE))</f>
        <v/>
      </c>
      <c r="I91" s="4"/>
      <c r="J91" s="24" t="str">
        <f>IF(ISBLANK(I91),"",VLOOKUP(I91,LU_Com!$A$52:$D$55,LangNum,FALSE))</f>
        <v/>
      </c>
      <c r="K91" s="4"/>
      <c r="L91" s="24" t="str">
        <f>IF(ISBLANK(K91),"",VLOOKUP(K91,LU_Com!$A$60:$D$63,LangNum,FALSE))</f>
        <v/>
      </c>
      <c r="M91" s="4"/>
      <c r="N91" s="24" t="str">
        <f>IF(ISBLANK(M91),"",VLOOKUP(M91,LU_Com!$A$68:$D$71,LangNum,FALSE))</f>
        <v/>
      </c>
      <c r="O91" s="4"/>
      <c r="P91" s="24" t="str">
        <f>IF(ISBLANK(O91),"",VLOOKUP(O91,LU_Com!$A$76:$D$79,LangNum,FALSE))</f>
        <v/>
      </c>
      <c r="Q91" s="4"/>
      <c r="R91" s="24" t="str">
        <f>IF(ISBLANK(Q91),"",VLOOKUP(Q91,LU_Com!$A$84:$D$87,LangNum,FALSE))</f>
        <v/>
      </c>
      <c r="S91" s="4"/>
      <c r="T91" s="24" t="str">
        <f>IF(ISBLANK(S91),"",VLOOKUP(S91,LU_Com!$A$92:$D$95,LangNum,FALSE))</f>
        <v/>
      </c>
      <c r="U91" s="4"/>
      <c r="V91" s="24" t="str">
        <f>IF(ISBLANK(U91),"",VLOOKUP(U91,LU_Com!$A$100:$D$103,LangNum,FALSE))</f>
        <v/>
      </c>
      <c r="W91" s="4"/>
      <c r="X91" s="24" t="str">
        <f>IF(ISBLANK(W91),"",VLOOKUP(W91,LU_Com!$A$108:$D$111,LangNum,FALSE))</f>
        <v/>
      </c>
      <c r="Y91" s="4"/>
      <c r="Z91" s="24" t="str">
        <f>IF(ISBLANK(Y91),"",VLOOKUP(Y91,LU_Com!$A$116:$D$119,LangNum,FALSE))</f>
        <v/>
      </c>
      <c r="AB91" s="3" t="str">
        <f t="shared" si="15"/>
        <v/>
      </c>
      <c r="AC91" s="7" t="str">
        <f t="shared" si="16"/>
        <v/>
      </c>
      <c r="AD91" s="7" t="str">
        <f t="shared" si="17"/>
        <v/>
      </c>
      <c r="AE91" s="7" t="str">
        <f t="shared" si="18"/>
        <v/>
      </c>
      <c r="AF91" s="7" t="str">
        <f t="shared" si="19"/>
        <v/>
      </c>
      <c r="AG91" s="7" t="str">
        <f t="shared" si="20"/>
        <v/>
      </c>
      <c r="AH91" s="7" t="str">
        <f t="shared" si="21"/>
        <v/>
      </c>
      <c r="AI91" s="7" t="str">
        <f t="shared" si="22"/>
        <v/>
      </c>
      <c r="AJ91" s="7" t="str">
        <f t="shared" si="23"/>
        <v/>
      </c>
      <c r="AK91" s="7" t="str">
        <f t="shared" si="24"/>
        <v/>
      </c>
      <c r="AL91" s="7" t="str">
        <f t="shared" si="25"/>
        <v/>
      </c>
      <c r="AM91" s="7" t="str">
        <f t="shared" si="26"/>
        <v/>
      </c>
      <c r="AN91" s="7" t="str">
        <f t="shared" si="27"/>
        <v/>
      </c>
      <c r="AO91" t="str">
        <f t="shared" si="14"/>
        <v/>
      </c>
    </row>
    <row r="92" spans="1:41" x14ac:dyDescent="0.3">
      <c r="A92" s="3" t="s">
        <v>423</v>
      </c>
      <c r="B92" s="10"/>
      <c r="C92" s="25"/>
      <c r="D92" s="24" t="str">
        <f>IF(ISBLANK(C92),"",VLOOKUP(C92,LU_Com!$A$21:$D$30,LangNum,FALSE))</f>
        <v/>
      </c>
      <c r="E92" s="4"/>
      <c r="F92" s="24" t="str">
        <f>IF(ISBLANK(E92),"",VLOOKUP(E92,LU_Com!$A$36:$D$39,LangNum,FALSE))</f>
        <v/>
      </c>
      <c r="G92" s="4"/>
      <c r="H92" s="24" t="str">
        <f>IF(ISBLANK(G92),"",VLOOKUP(G92,LU_Com!$A$44:$D$47,LangNum,FALSE))</f>
        <v/>
      </c>
      <c r="I92" s="4"/>
      <c r="J92" s="24" t="str">
        <f>IF(ISBLANK(I92),"",VLOOKUP(I92,LU_Com!$A$52:$D$55,LangNum,FALSE))</f>
        <v/>
      </c>
      <c r="K92" s="4"/>
      <c r="L92" s="24" t="str">
        <f>IF(ISBLANK(K92),"",VLOOKUP(K92,LU_Com!$A$60:$D$63,LangNum,FALSE))</f>
        <v/>
      </c>
      <c r="M92" s="4"/>
      <c r="N92" s="24" t="str">
        <f>IF(ISBLANK(M92),"",VLOOKUP(M92,LU_Com!$A$68:$D$71,LangNum,FALSE))</f>
        <v/>
      </c>
      <c r="O92" s="4"/>
      <c r="P92" s="24" t="str">
        <f>IF(ISBLANK(O92),"",VLOOKUP(O92,LU_Com!$A$76:$D$79,LangNum,FALSE))</f>
        <v/>
      </c>
      <c r="Q92" s="4"/>
      <c r="R92" s="24" t="str">
        <f>IF(ISBLANK(Q92),"",VLOOKUP(Q92,LU_Com!$A$84:$D$87,LangNum,FALSE))</f>
        <v/>
      </c>
      <c r="S92" s="4"/>
      <c r="T92" s="24" t="str">
        <f>IF(ISBLANK(S92),"",VLOOKUP(S92,LU_Com!$A$92:$D$95,LangNum,FALSE))</f>
        <v/>
      </c>
      <c r="U92" s="4"/>
      <c r="V92" s="24" t="str">
        <f>IF(ISBLANK(U92),"",VLOOKUP(U92,LU_Com!$A$100:$D$103,LangNum,FALSE))</f>
        <v/>
      </c>
      <c r="W92" s="4"/>
      <c r="X92" s="24" t="str">
        <f>IF(ISBLANK(W92),"",VLOOKUP(W92,LU_Com!$A$108:$D$111,LangNum,FALSE))</f>
        <v/>
      </c>
      <c r="Y92" s="4"/>
      <c r="Z92" s="24" t="str">
        <f>IF(ISBLANK(Y92),"",VLOOKUP(Y92,LU_Com!$A$116:$D$119,LangNum,FALSE))</f>
        <v/>
      </c>
      <c r="AB92" s="3" t="str">
        <f t="shared" si="15"/>
        <v/>
      </c>
      <c r="AC92" s="7" t="str">
        <f t="shared" si="16"/>
        <v/>
      </c>
      <c r="AD92" s="7" t="str">
        <f t="shared" si="17"/>
        <v/>
      </c>
      <c r="AE92" s="7" t="str">
        <f t="shared" si="18"/>
        <v/>
      </c>
      <c r="AF92" s="7" t="str">
        <f t="shared" si="19"/>
        <v/>
      </c>
      <c r="AG92" s="7" t="str">
        <f t="shared" si="20"/>
        <v/>
      </c>
      <c r="AH92" s="7" t="str">
        <f t="shared" si="21"/>
        <v/>
      </c>
      <c r="AI92" s="7" t="str">
        <f t="shared" si="22"/>
        <v/>
      </c>
      <c r="AJ92" s="7" t="str">
        <f t="shared" si="23"/>
        <v/>
      </c>
      <c r="AK92" s="7" t="str">
        <f t="shared" si="24"/>
        <v/>
      </c>
      <c r="AL92" s="7" t="str">
        <f t="shared" si="25"/>
        <v/>
      </c>
      <c r="AM92" s="7" t="str">
        <f t="shared" si="26"/>
        <v/>
      </c>
      <c r="AN92" s="7" t="str">
        <f t="shared" si="27"/>
        <v/>
      </c>
      <c r="AO92" t="str">
        <f t="shared" si="14"/>
        <v/>
      </c>
    </row>
    <row r="93" spans="1:41" x14ac:dyDescent="0.3">
      <c r="A93" s="3" t="s">
        <v>424</v>
      </c>
      <c r="B93" s="10"/>
      <c r="C93" s="25"/>
      <c r="D93" s="24" t="str">
        <f>IF(ISBLANK(C93),"",VLOOKUP(C93,LU_Com!$A$21:$D$30,LangNum,FALSE))</f>
        <v/>
      </c>
      <c r="E93" s="4"/>
      <c r="F93" s="24" t="str">
        <f>IF(ISBLANK(E93),"",VLOOKUP(E93,LU_Com!$A$36:$D$39,LangNum,FALSE))</f>
        <v/>
      </c>
      <c r="G93" s="4"/>
      <c r="H93" s="24" t="str">
        <f>IF(ISBLANK(G93),"",VLOOKUP(G93,LU_Com!$A$44:$D$47,LangNum,FALSE))</f>
        <v/>
      </c>
      <c r="I93" s="4"/>
      <c r="J93" s="24" t="str">
        <f>IF(ISBLANK(I93),"",VLOOKUP(I93,LU_Com!$A$52:$D$55,LangNum,FALSE))</f>
        <v/>
      </c>
      <c r="K93" s="4"/>
      <c r="L93" s="24" t="str">
        <f>IF(ISBLANK(K93),"",VLOOKUP(K93,LU_Com!$A$60:$D$63,LangNum,FALSE))</f>
        <v/>
      </c>
      <c r="M93" s="4"/>
      <c r="N93" s="24" t="str">
        <f>IF(ISBLANK(M93),"",VLOOKUP(M93,LU_Com!$A$68:$D$71,LangNum,FALSE))</f>
        <v/>
      </c>
      <c r="O93" s="4"/>
      <c r="P93" s="24" t="str">
        <f>IF(ISBLANK(O93),"",VLOOKUP(O93,LU_Com!$A$76:$D$79,LangNum,FALSE))</f>
        <v/>
      </c>
      <c r="Q93" s="4"/>
      <c r="R93" s="24" t="str">
        <f>IF(ISBLANK(Q93),"",VLOOKUP(Q93,LU_Com!$A$84:$D$87,LangNum,FALSE))</f>
        <v/>
      </c>
      <c r="S93" s="4"/>
      <c r="T93" s="24" t="str">
        <f>IF(ISBLANK(S93),"",VLOOKUP(S93,LU_Com!$A$92:$D$95,LangNum,FALSE))</f>
        <v/>
      </c>
      <c r="U93" s="4"/>
      <c r="V93" s="24" t="str">
        <f>IF(ISBLANK(U93),"",VLOOKUP(U93,LU_Com!$A$100:$D$103,LangNum,FALSE))</f>
        <v/>
      </c>
      <c r="W93" s="4"/>
      <c r="X93" s="24" t="str">
        <f>IF(ISBLANK(W93),"",VLOOKUP(W93,LU_Com!$A$108:$D$111,LangNum,FALSE))</f>
        <v/>
      </c>
      <c r="Y93" s="4"/>
      <c r="Z93" s="24" t="str">
        <f>IF(ISBLANK(Y93),"",VLOOKUP(Y93,LU_Com!$A$116:$D$119,LangNum,FALSE))</f>
        <v/>
      </c>
      <c r="AB93" s="3" t="str">
        <f t="shared" si="15"/>
        <v/>
      </c>
      <c r="AC93" s="7" t="str">
        <f t="shared" si="16"/>
        <v/>
      </c>
      <c r="AD93" s="7" t="str">
        <f t="shared" si="17"/>
        <v/>
      </c>
      <c r="AE93" s="7" t="str">
        <f t="shared" si="18"/>
        <v/>
      </c>
      <c r="AF93" s="7" t="str">
        <f t="shared" si="19"/>
        <v/>
      </c>
      <c r="AG93" s="7" t="str">
        <f t="shared" si="20"/>
        <v/>
      </c>
      <c r="AH93" s="7" t="str">
        <f t="shared" si="21"/>
        <v/>
      </c>
      <c r="AI93" s="7" t="str">
        <f t="shared" si="22"/>
        <v/>
      </c>
      <c r="AJ93" s="7" t="str">
        <f t="shared" si="23"/>
        <v/>
      </c>
      <c r="AK93" s="7" t="str">
        <f t="shared" si="24"/>
        <v/>
      </c>
      <c r="AL93" s="7" t="str">
        <f t="shared" si="25"/>
        <v/>
      </c>
      <c r="AM93" s="7" t="str">
        <f t="shared" si="26"/>
        <v/>
      </c>
      <c r="AN93" s="7" t="str">
        <f t="shared" si="27"/>
        <v/>
      </c>
      <c r="AO93" t="str">
        <f t="shared" si="14"/>
        <v/>
      </c>
    </row>
    <row r="94" spans="1:41" x14ac:dyDescent="0.3">
      <c r="A94" s="3" t="s">
        <v>425</v>
      </c>
      <c r="B94" s="10"/>
      <c r="C94" s="25"/>
      <c r="D94" s="24" t="str">
        <f>IF(ISBLANK(C94),"",VLOOKUP(C94,LU_Com!$A$21:$D$30,LangNum,FALSE))</f>
        <v/>
      </c>
      <c r="E94" s="4"/>
      <c r="F94" s="24" t="str">
        <f>IF(ISBLANK(E94),"",VLOOKUP(E94,LU_Com!$A$36:$D$39,LangNum,FALSE))</f>
        <v/>
      </c>
      <c r="G94" s="4"/>
      <c r="H94" s="24" t="str">
        <f>IF(ISBLANK(G94),"",VLOOKUP(G94,LU_Com!$A$44:$D$47,LangNum,FALSE))</f>
        <v/>
      </c>
      <c r="I94" s="4"/>
      <c r="J94" s="24" t="str">
        <f>IF(ISBLANK(I94),"",VLOOKUP(I94,LU_Com!$A$52:$D$55,LangNum,FALSE))</f>
        <v/>
      </c>
      <c r="K94" s="4"/>
      <c r="L94" s="24" t="str">
        <f>IF(ISBLANK(K94),"",VLOOKUP(K94,LU_Com!$A$60:$D$63,LangNum,FALSE))</f>
        <v/>
      </c>
      <c r="M94" s="4"/>
      <c r="N94" s="24" t="str">
        <f>IF(ISBLANK(M94),"",VLOOKUP(M94,LU_Com!$A$68:$D$71,LangNum,FALSE))</f>
        <v/>
      </c>
      <c r="O94" s="4"/>
      <c r="P94" s="24" t="str">
        <f>IF(ISBLANK(O94),"",VLOOKUP(O94,LU_Com!$A$76:$D$79,LangNum,FALSE))</f>
        <v/>
      </c>
      <c r="Q94" s="4"/>
      <c r="R94" s="24" t="str">
        <f>IF(ISBLANK(Q94),"",VLOOKUP(Q94,LU_Com!$A$84:$D$87,LangNum,FALSE))</f>
        <v/>
      </c>
      <c r="S94" s="4"/>
      <c r="T94" s="24" t="str">
        <f>IF(ISBLANK(S94),"",VLOOKUP(S94,LU_Com!$A$92:$D$95,LangNum,FALSE))</f>
        <v/>
      </c>
      <c r="U94" s="4"/>
      <c r="V94" s="24" t="str">
        <f>IF(ISBLANK(U94),"",VLOOKUP(U94,LU_Com!$A$100:$D$103,LangNum,FALSE))</f>
        <v/>
      </c>
      <c r="W94" s="4"/>
      <c r="X94" s="24" t="str">
        <f>IF(ISBLANK(W94),"",VLOOKUP(W94,LU_Com!$A$108:$D$111,LangNum,FALSE))</f>
        <v/>
      </c>
      <c r="Y94" s="4"/>
      <c r="Z94" s="24" t="str">
        <f>IF(ISBLANK(Y94),"",VLOOKUP(Y94,LU_Com!$A$116:$D$119,LangNum,FALSE))</f>
        <v/>
      </c>
      <c r="AB94" s="3" t="str">
        <f t="shared" si="15"/>
        <v/>
      </c>
      <c r="AC94" s="7" t="str">
        <f t="shared" si="16"/>
        <v/>
      </c>
      <c r="AD94" s="7" t="str">
        <f t="shared" si="17"/>
        <v/>
      </c>
      <c r="AE94" s="7" t="str">
        <f t="shared" si="18"/>
        <v/>
      </c>
      <c r="AF94" s="7" t="str">
        <f t="shared" si="19"/>
        <v/>
      </c>
      <c r="AG94" s="7" t="str">
        <f t="shared" si="20"/>
        <v/>
      </c>
      <c r="AH94" s="7" t="str">
        <f t="shared" si="21"/>
        <v/>
      </c>
      <c r="AI94" s="7" t="str">
        <f t="shared" si="22"/>
        <v/>
      </c>
      <c r="AJ94" s="7" t="str">
        <f t="shared" si="23"/>
        <v/>
      </c>
      <c r="AK94" s="7" t="str">
        <f t="shared" si="24"/>
        <v/>
      </c>
      <c r="AL94" s="7" t="str">
        <f t="shared" si="25"/>
        <v/>
      </c>
      <c r="AM94" s="7" t="str">
        <f t="shared" si="26"/>
        <v/>
      </c>
      <c r="AN94" s="7" t="str">
        <f t="shared" si="27"/>
        <v/>
      </c>
      <c r="AO94" t="str">
        <f t="shared" si="14"/>
        <v/>
      </c>
    </row>
    <row r="95" spans="1:41" x14ac:dyDescent="0.3">
      <c r="A95" s="3" t="s">
        <v>426</v>
      </c>
      <c r="B95" s="10"/>
      <c r="C95" s="25"/>
      <c r="D95" s="24" t="str">
        <f>IF(ISBLANK(C95),"",VLOOKUP(C95,LU_Com!$A$21:$D$30,LangNum,FALSE))</f>
        <v/>
      </c>
      <c r="E95" s="4"/>
      <c r="F95" s="24" t="str">
        <f>IF(ISBLANK(E95),"",VLOOKUP(E95,LU_Com!$A$36:$D$39,LangNum,FALSE))</f>
        <v/>
      </c>
      <c r="G95" s="4"/>
      <c r="H95" s="24" t="str">
        <f>IF(ISBLANK(G95),"",VLOOKUP(G95,LU_Com!$A$44:$D$47,LangNum,FALSE))</f>
        <v/>
      </c>
      <c r="I95" s="4"/>
      <c r="J95" s="24" t="str">
        <f>IF(ISBLANK(I95),"",VLOOKUP(I95,LU_Com!$A$52:$D$55,LangNum,FALSE))</f>
        <v/>
      </c>
      <c r="K95" s="4"/>
      <c r="L95" s="24" t="str">
        <f>IF(ISBLANK(K95),"",VLOOKUP(K95,LU_Com!$A$60:$D$63,LangNum,FALSE))</f>
        <v/>
      </c>
      <c r="M95" s="4"/>
      <c r="N95" s="24" t="str">
        <f>IF(ISBLANK(M95),"",VLOOKUP(M95,LU_Com!$A$68:$D$71,LangNum,FALSE))</f>
        <v/>
      </c>
      <c r="O95" s="4"/>
      <c r="P95" s="24" t="str">
        <f>IF(ISBLANK(O95),"",VLOOKUP(O95,LU_Com!$A$76:$D$79,LangNum,FALSE))</f>
        <v/>
      </c>
      <c r="Q95" s="4"/>
      <c r="R95" s="24" t="str">
        <f>IF(ISBLANK(Q95),"",VLOOKUP(Q95,LU_Com!$A$84:$D$87,LangNum,FALSE))</f>
        <v/>
      </c>
      <c r="S95" s="4"/>
      <c r="T95" s="24" t="str">
        <f>IF(ISBLANK(S95),"",VLOOKUP(S95,LU_Com!$A$92:$D$95,LangNum,FALSE))</f>
        <v/>
      </c>
      <c r="U95" s="4"/>
      <c r="V95" s="24" t="str">
        <f>IF(ISBLANK(U95),"",VLOOKUP(U95,LU_Com!$A$100:$D$103,LangNum,FALSE))</f>
        <v/>
      </c>
      <c r="W95" s="4"/>
      <c r="X95" s="24" t="str">
        <f>IF(ISBLANK(W95),"",VLOOKUP(W95,LU_Com!$A$108:$D$111,LangNum,FALSE))</f>
        <v/>
      </c>
      <c r="Y95" s="4"/>
      <c r="Z95" s="24" t="str">
        <f>IF(ISBLANK(Y95),"",VLOOKUP(Y95,LU_Com!$A$116:$D$119,LangNum,FALSE))</f>
        <v/>
      </c>
      <c r="AB95" s="3" t="str">
        <f t="shared" si="15"/>
        <v/>
      </c>
      <c r="AC95" s="7" t="str">
        <f t="shared" si="16"/>
        <v/>
      </c>
      <c r="AD95" s="7" t="str">
        <f t="shared" si="17"/>
        <v/>
      </c>
      <c r="AE95" s="7" t="str">
        <f t="shared" si="18"/>
        <v/>
      </c>
      <c r="AF95" s="7" t="str">
        <f t="shared" si="19"/>
        <v/>
      </c>
      <c r="AG95" s="7" t="str">
        <f t="shared" si="20"/>
        <v/>
      </c>
      <c r="AH95" s="7" t="str">
        <f t="shared" si="21"/>
        <v/>
      </c>
      <c r="AI95" s="7" t="str">
        <f t="shared" si="22"/>
        <v/>
      </c>
      <c r="AJ95" s="7" t="str">
        <f t="shared" si="23"/>
        <v/>
      </c>
      <c r="AK95" s="7" t="str">
        <f t="shared" si="24"/>
        <v/>
      </c>
      <c r="AL95" s="7" t="str">
        <f t="shared" si="25"/>
        <v/>
      </c>
      <c r="AM95" s="7" t="str">
        <f t="shared" si="26"/>
        <v/>
      </c>
      <c r="AN95" s="7" t="str">
        <f t="shared" si="27"/>
        <v/>
      </c>
      <c r="AO95" t="str">
        <f t="shared" si="14"/>
        <v/>
      </c>
    </row>
    <row r="96" spans="1:41" x14ac:dyDescent="0.3">
      <c r="A96" s="3" t="s">
        <v>427</v>
      </c>
      <c r="B96" s="10"/>
      <c r="C96" s="25"/>
      <c r="D96" s="24" t="str">
        <f>IF(ISBLANK(C96),"",VLOOKUP(C96,LU_Com!$A$21:$D$30,LangNum,FALSE))</f>
        <v/>
      </c>
      <c r="E96" s="4"/>
      <c r="F96" s="24" t="str">
        <f>IF(ISBLANK(E96),"",VLOOKUP(E96,LU_Com!$A$36:$D$39,LangNum,FALSE))</f>
        <v/>
      </c>
      <c r="G96" s="4"/>
      <c r="H96" s="24" t="str">
        <f>IF(ISBLANK(G96),"",VLOOKUP(G96,LU_Com!$A$44:$D$47,LangNum,FALSE))</f>
        <v/>
      </c>
      <c r="I96" s="4"/>
      <c r="J96" s="24" t="str">
        <f>IF(ISBLANK(I96),"",VLOOKUP(I96,LU_Com!$A$52:$D$55,LangNum,FALSE))</f>
        <v/>
      </c>
      <c r="K96" s="4"/>
      <c r="L96" s="24" t="str">
        <f>IF(ISBLANK(K96),"",VLOOKUP(K96,LU_Com!$A$60:$D$63,LangNum,FALSE))</f>
        <v/>
      </c>
      <c r="M96" s="4"/>
      <c r="N96" s="24" t="str">
        <f>IF(ISBLANK(M96),"",VLOOKUP(M96,LU_Com!$A$68:$D$71,LangNum,FALSE))</f>
        <v/>
      </c>
      <c r="O96" s="4"/>
      <c r="P96" s="24" t="str">
        <f>IF(ISBLANK(O96),"",VLOOKUP(O96,LU_Com!$A$76:$D$79,LangNum,FALSE))</f>
        <v/>
      </c>
      <c r="Q96" s="4"/>
      <c r="R96" s="24" t="str">
        <f>IF(ISBLANK(Q96),"",VLOOKUP(Q96,LU_Com!$A$84:$D$87,LangNum,FALSE))</f>
        <v/>
      </c>
      <c r="S96" s="4"/>
      <c r="T96" s="24" t="str">
        <f>IF(ISBLANK(S96),"",VLOOKUP(S96,LU_Com!$A$92:$D$95,LangNum,FALSE))</f>
        <v/>
      </c>
      <c r="U96" s="4"/>
      <c r="V96" s="24" t="str">
        <f>IF(ISBLANK(U96),"",VLOOKUP(U96,LU_Com!$A$100:$D$103,LangNum,FALSE))</f>
        <v/>
      </c>
      <c r="W96" s="4"/>
      <c r="X96" s="24" t="str">
        <f>IF(ISBLANK(W96),"",VLOOKUP(W96,LU_Com!$A$108:$D$111,LangNum,FALSE))</f>
        <v/>
      </c>
      <c r="Y96" s="4"/>
      <c r="Z96" s="24" t="str">
        <f>IF(ISBLANK(Y96),"",VLOOKUP(Y96,LU_Com!$A$116:$D$119,LangNum,FALSE))</f>
        <v/>
      </c>
      <c r="AB96" s="3" t="str">
        <f t="shared" si="15"/>
        <v/>
      </c>
      <c r="AC96" s="7" t="str">
        <f t="shared" si="16"/>
        <v/>
      </c>
      <c r="AD96" s="7" t="str">
        <f t="shared" si="17"/>
        <v/>
      </c>
      <c r="AE96" s="7" t="str">
        <f t="shared" si="18"/>
        <v/>
      </c>
      <c r="AF96" s="7" t="str">
        <f t="shared" si="19"/>
        <v/>
      </c>
      <c r="AG96" s="7" t="str">
        <f t="shared" si="20"/>
        <v/>
      </c>
      <c r="AH96" s="7" t="str">
        <f t="shared" si="21"/>
        <v/>
      </c>
      <c r="AI96" s="7" t="str">
        <f t="shared" si="22"/>
        <v/>
      </c>
      <c r="AJ96" s="7" t="str">
        <f t="shared" si="23"/>
        <v/>
      </c>
      <c r="AK96" s="7" t="str">
        <f t="shared" si="24"/>
        <v/>
      </c>
      <c r="AL96" s="7" t="str">
        <f t="shared" si="25"/>
        <v/>
      </c>
      <c r="AM96" s="7" t="str">
        <f t="shared" si="26"/>
        <v/>
      </c>
      <c r="AN96" s="7" t="str">
        <f t="shared" si="27"/>
        <v/>
      </c>
      <c r="AO96" t="str">
        <f t="shared" si="14"/>
        <v/>
      </c>
    </row>
    <row r="97" spans="1:41" x14ac:dyDescent="0.3">
      <c r="A97" s="3" t="s">
        <v>428</v>
      </c>
      <c r="B97" s="10"/>
      <c r="C97" s="25"/>
      <c r="D97" s="24" t="str">
        <f>IF(ISBLANK(C97),"",VLOOKUP(C97,LU_Com!$A$21:$D$30,LangNum,FALSE))</f>
        <v/>
      </c>
      <c r="E97" s="4"/>
      <c r="F97" s="24" t="str">
        <f>IF(ISBLANK(E97),"",VLOOKUP(E97,LU_Com!$A$36:$D$39,LangNum,FALSE))</f>
        <v/>
      </c>
      <c r="G97" s="4"/>
      <c r="H97" s="24" t="str">
        <f>IF(ISBLANK(G97),"",VLOOKUP(G97,LU_Com!$A$44:$D$47,LangNum,FALSE))</f>
        <v/>
      </c>
      <c r="I97" s="4"/>
      <c r="J97" s="24" t="str">
        <f>IF(ISBLANK(I97),"",VLOOKUP(I97,LU_Com!$A$52:$D$55,LangNum,FALSE))</f>
        <v/>
      </c>
      <c r="K97" s="4"/>
      <c r="L97" s="24" t="str">
        <f>IF(ISBLANK(K97),"",VLOOKUP(K97,LU_Com!$A$60:$D$63,LangNum,FALSE))</f>
        <v/>
      </c>
      <c r="M97" s="4"/>
      <c r="N97" s="24" t="str">
        <f>IF(ISBLANK(M97),"",VLOOKUP(M97,LU_Com!$A$68:$D$71,LangNum,FALSE))</f>
        <v/>
      </c>
      <c r="O97" s="4"/>
      <c r="P97" s="24" t="str">
        <f>IF(ISBLANK(O97),"",VLOOKUP(O97,LU_Com!$A$76:$D$79,LangNum,FALSE))</f>
        <v/>
      </c>
      <c r="Q97" s="4"/>
      <c r="R97" s="24" t="str">
        <f>IF(ISBLANK(Q97),"",VLOOKUP(Q97,LU_Com!$A$84:$D$87,LangNum,FALSE))</f>
        <v/>
      </c>
      <c r="S97" s="4"/>
      <c r="T97" s="24" t="str">
        <f>IF(ISBLANK(S97),"",VLOOKUP(S97,LU_Com!$A$92:$D$95,LangNum,FALSE))</f>
        <v/>
      </c>
      <c r="U97" s="4"/>
      <c r="V97" s="24" t="str">
        <f>IF(ISBLANK(U97),"",VLOOKUP(U97,LU_Com!$A$100:$D$103,LangNum,FALSE))</f>
        <v/>
      </c>
      <c r="W97" s="4"/>
      <c r="X97" s="24" t="str">
        <f>IF(ISBLANK(W97),"",VLOOKUP(W97,LU_Com!$A$108:$D$111,LangNum,FALSE))</f>
        <v/>
      </c>
      <c r="Y97" s="4"/>
      <c r="Z97" s="24" t="str">
        <f>IF(ISBLANK(Y97),"",VLOOKUP(Y97,LU_Com!$A$116:$D$119,LangNum,FALSE))</f>
        <v/>
      </c>
      <c r="AB97" s="3" t="str">
        <f t="shared" si="15"/>
        <v/>
      </c>
      <c r="AC97" s="7" t="str">
        <f t="shared" si="16"/>
        <v/>
      </c>
      <c r="AD97" s="7" t="str">
        <f t="shared" si="17"/>
        <v/>
      </c>
      <c r="AE97" s="7" t="str">
        <f t="shared" si="18"/>
        <v/>
      </c>
      <c r="AF97" s="7" t="str">
        <f t="shared" si="19"/>
        <v/>
      </c>
      <c r="AG97" s="7" t="str">
        <f t="shared" si="20"/>
        <v/>
      </c>
      <c r="AH97" s="7" t="str">
        <f t="shared" si="21"/>
        <v/>
      </c>
      <c r="AI97" s="7" t="str">
        <f t="shared" si="22"/>
        <v/>
      </c>
      <c r="AJ97" s="7" t="str">
        <f t="shared" si="23"/>
        <v/>
      </c>
      <c r="AK97" s="7" t="str">
        <f t="shared" si="24"/>
        <v/>
      </c>
      <c r="AL97" s="7" t="str">
        <f t="shared" si="25"/>
        <v/>
      </c>
      <c r="AM97" s="7" t="str">
        <f t="shared" si="26"/>
        <v/>
      </c>
      <c r="AN97" s="7" t="str">
        <f t="shared" si="27"/>
        <v/>
      </c>
      <c r="AO97" t="str">
        <f t="shared" si="14"/>
        <v/>
      </c>
    </row>
    <row r="98" spans="1:41" x14ac:dyDescent="0.3">
      <c r="A98" s="3" t="s">
        <v>429</v>
      </c>
      <c r="B98" s="10"/>
      <c r="C98" s="25"/>
      <c r="D98" s="24" t="str">
        <f>IF(ISBLANK(C98),"",VLOOKUP(C98,LU_Com!$A$21:$D$30,LangNum,FALSE))</f>
        <v/>
      </c>
      <c r="E98" s="4"/>
      <c r="F98" s="24" t="str">
        <f>IF(ISBLANK(E98),"",VLOOKUP(E98,LU_Com!$A$36:$D$39,LangNum,FALSE))</f>
        <v/>
      </c>
      <c r="G98" s="4"/>
      <c r="H98" s="24" t="str">
        <f>IF(ISBLANK(G98),"",VLOOKUP(G98,LU_Com!$A$44:$D$47,LangNum,FALSE))</f>
        <v/>
      </c>
      <c r="I98" s="4"/>
      <c r="J98" s="24" t="str">
        <f>IF(ISBLANK(I98),"",VLOOKUP(I98,LU_Com!$A$52:$D$55,LangNum,FALSE))</f>
        <v/>
      </c>
      <c r="K98" s="4"/>
      <c r="L98" s="24" t="str">
        <f>IF(ISBLANK(K98),"",VLOOKUP(K98,LU_Com!$A$60:$D$63,LangNum,FALSE))</f>
        <v/>
      </c>
      <c r="M98" s="4"/>
      <c r="N98" s="24" t="str">
        <f>IF(ISBLANK(M98),"",VLOOKUP(M98,LU_Com!$A$68:$D$71,LangNum,FALSE))</f>
        <v/>
      </c>
      <c r="O98" s="4"/>
      <c r="P98" s="24" t="str">
        <f>IF(ISBLANK(O98),"",VLOOKUP(O98,LU_Com!$A$76:$D$79,LangNum,FALSE))</f>
        <v/>
      </c>
      <c r="Q98" s="4"/>
      <c r="R98" s="24" t="str">
        <f>IF(ISBLANK(Q98),"",VLOOKUP(Q98,LU_Com!$A$84:$D$87,LangNum,FALSE))</f>
        <v/>
      </c>
      <c r="S98" s="4"/>
      <c r="T98" s="24" t="str">
        <f>IF(ISBLANK(S98),"",VLOOKUP(S98,LU_Com!$A$92:$D$95,LangNum,FALSE))</f>
        <v/>
      </c>
      <c r="U98" s="4"/>
      <c r="V98" s="24" t="str">
        <f>IF(ISBLANK(U98),"",VLOOKUP(U98,LU_Com!$A$100:$D$103,LangNum,FALSE))</f>
        <v/>
      </c>
      <c r="W98" s="4"/>
      <c r="X98" s="24" t="str">
        <f>IF(ISBLANK(W98),"",VLOOKUP(W98,LU_Com!$A$108:$D$111,LangNum,FALSE))</f>
        <v/>
      </c>
      <c r="Y98" s="4"/>
      <c r="Z98" s="24" t="str">
        <f>IF(ISBLANK(Y98),"",VLOOKUP(Y98,LU_Com!$A$116:$D$119,LangNum,FALSE))</f>
        <v/>
      </c>
      <c r="AB98" s="3" t="str">
        <f t="shared" si="15"/>
        <v/>
      </c>
      <c r="AC98" s="7" t="str">
        <f t="shared" si="16"/>
        <v/>
      </c>
      <c r="AD98" s="7" t="str">
        <f t="shared" si="17"/>
        <v/>
      </c>
      <c r="AE98" s="7" t="str">
        <f t="shared" si="18"/>
        <v/>
      </c>
      <c r="AF98" s="7" t="str">
        <f t="shared" si="19"/>
        <v/>
      </c>
      <c r="AG98" s="7" t="str">
        <f t="shared" si="20"/>
        <v/>
      </c>
      <c r="AH98" s="7" t="str">
        <f t="shared" si="21"/>
        <v/>
      </c>
      <c r="AI98" s="7" t="str">
        <f t="shared" si="22"/>
        <v/>
      </c>
      <c r="AJ98" s="7" t="str">
        <f t="shared" si="23"/>
        <v/>
      </c>
      <c r="AK98" s="7" t="str">
        <f t="shared" si="24"/>
        <v/>
      </c>
      <c r="AL98" s="7" t="str">
        <f t="shared" si="25"/>
        <v/>
      </c>
      <c r="AM98" s="7" t="str">
        <f t="shared" si="26"/>
        <v/>
      </c>
      <c r="AN98" s="7" t="str">
        <f t="shared" si="27"/>
        <v/>
      </c>
      <c r="AO98" t="str">
        <f t="shared" si="14"/>
        <v/>
      </c>
    </row>
    <row r="99" spans="1:41" x14ac:dyDescent="0.3">
      <c r="A99" s="3" t="s">
        <v>430</v>
      </c>
      <c r="B99" s="10"/>
      <c r="C99" s="25"/>
      <c r="D99" s="24" t="str">
        <f>IF(ISBLANK(C99),"",VLOOKUP(C99,LU_Com!$A$21:$D$30,LangNum,FALSE))</f>
        <v/>
      </c>
      <c r="E99" s="4"/>
      <c r="F99" s="24" t="str">
        <f>IF(ISBLANK(E99),"",VLOOKUP(E99,LU_Com!$A$36:$D$39,LangNum,FALSE))</f>
        <v/>
      </c>
      <c r="G99" s="4"/>
      <c r="H99" s="24" t="str">
        <f>IF(ISBLANK(G99),"",VLOOKUP(G99,LU_Com!$A$44:$D$47,LangNum,FALSE))</f>
        <v/>
      </c>
      <c r="I99" s="4"/>
      <c r="J99" s="24" t="str">
        <f>IF(ISBLANK(I99),"",VLOOKUP(I99,LU_Com!$A$52:$D$55,LangNum,FALSE))</f>
        <v/>
      </c>
      <c r="K99" s="4"/>
      <c r="L99" s="24" t="str">
        <f>IF(ISBLANK(K99),"",VLOOKUP(K99,LU_Com!$A$60:$D$63,LangNum,FALSE))</f>
        <v/>
      </c>
      <c r="M99" s="4"/>
      <c r="N99" s="24" t="str">
        <f>IF(ISBLANK(M99),"",VLOOKUP(M99,LU_Com!$A$68:$D$71,LangNum,FALSE))</f>
        <v/>
      </c>
      <c r="O99" s="4"/>
      <c r="P99" s="24" t="str">
        <f>IF(ISBLANK(O99),"",VLOOKUP(O99,LU_Com!$A$76:$D$79,LangNum,FALSE))</f>
        <v/>
      </c>
      <c r="Q99" s="4"/>
      <c r="R99" s="24" t="str">
        <f>IF(ISBLANK(Q99),"",VLOOKUP(Q99,LU_Com!$A$84:$D$87,LangNum,FALSE))</f>
        <v/>
      </c>
      <c r="S99" s="4"/>
      <c r="T99" s="24" t="str">
        <f>IF(ISBLANK(S99),"",VLOOKUP(S99,LU_Com!$A$92:$D$95,LangNum,FALSE))</f>
        <v/>
      </c>
      <c r="U99" s="4"/>
      <c r="V99" s="24" t="str">
        <f>IF(ISBLANK(U99),"",VLOOKUP(U99,LU_Com!$A$100:$D$103,LangNum,FALSE))</f>
        <v/>
      </c>
      <c r="W99" s="4"/>
      <c r="X99" s="24" t="str">
        <f>IF(ISBLANK(W99),"",VLOOKUP(W99,LU_Com!$A$108:$D$111,LangNum,FALSE))</f>
        <v/>
      </c>
      <c r="Y99" s="4"/>
      <c r="Z99" s="24" t="str">
        <f>IF(ISBLANK(Y99),"",VLOOKUP(Y99,LU_Com!$A$116:$D$119,LangNum,FALSE))</f>
        <v/>
      </c>
      <c r="AB99" s="3" t="str">
        <f t="shared" si="15"/>
        <v/>
      </c>
      <c r="AC99" s="7" t="str">
        <f t="shared" si="16"/>
        <v/>
      </c>
      <c r="AD99" s="7" t="str">
        <f t="shared" si="17"/>
        <v/>
      </c>
      <c r="AE99" s="7" t="str">
        <f t="shared" si="18"/>
        <v/>
      </c>
      <c r="AF99" s="7" t="str">
        <f t="shared" si="19"/>
        <v/>
      </c>
      <c r="AG99" s="7" t="str">
        <f t="shared" si="20"/>
        <v/>
      </c>
      <c r="AH99" s="7" t="str">
        <f t="shared" si="21"/>
        <v/>
      </c>
      <c r="AI99" s="7" t="str">
        <f t="shared" si="22"/>
        <v/>
      </c>
      <c r="AJ99" s="7" t="str">
        <f t="shared" si="23"/>
        <v/>
      </c>
      <c r="AK99" s="7" t="str">
        <f t="shared" si="24"/>
        <v/>
      </c>
      <c r="AL99" s="7" t="str">
        <f t="shared" si="25"/>
        <v/>
      </c>
      <c r="AM99" s="7" t="str">
        <f t="shared" si="26"/>
        <v/>
      </c>
      <c r="AN99" s="7" t="str">
        <f t="shared" si="27"/>
        <v/>
      </c>
      <c r="AO99" t="str">
        <f t="shared" si="14"/>
        <v/>
      </c>
    </row>
    <row r="100" spans="1:41" x14ac:dyDescent="0.3">
      <c r="A100" s="3" t="s">
        <v>431</v>
      </c>
      <c r="B100" s="10"/>
      <c r="C100" s="25"/>
      <c r="D100" s="24" t="str">
        <f>IF(ISBLANK(C100),"",VLOOKUP(C100,LU_Com!$A$21:$D$30,LangNum,FALSE))</f>
        <v/>
      </c>
      <c r="E100" s="4"/>
      <c r="F100" s="24" t="str">
        <f>IF(ISBLANK(E100),"",VLOOKUP(E100,LU_Com!$A$36:$D$39,LangNum,FALSE))</f>
        <v/>
      </c>
      <c r="G100" s="4"/>
      <c r="H100" s="24" t="str">
        <f>IF(ISBLANK(G100),"",VLOOKUP(G100,LU_Com!$A$44:$D$47,LangNum,FALSE))</f>
        <v/>
      </c>
      <c r="I100" s="4"/>
      <c r="J100" s="24" t="str">
        <f>IF(ISBLANK(I100),"",VLOOKUP(I100,LU_Com!$A$52:$D$55,LangNum,FALSE))</f>
        <v/>
      </c>
      <c r="K100" s="4"/>
      <c r="L100" s="24" t="str">
        <f>IF(ISBLANK(K100),"",VLOOKUP(K100,LU_Com!$A$60:$D$63,LangNum,FALSE))</f>
        <v/>
      </c>
      <c r="M100" s="4"/>
      <c r="N100" s="24" t="str">
        <f>IF(ISBLANK(M100),"",VLOOKUP(M100,LU_Com!$A$68:$D$71,LangNum,FALSE))</f>
        <v/>
      </c>
      <c r="O100" s="4"/>
      <c r="P100" s="24" t="str">
        <f>IF(ISBLANK(O100),"",VLOOKUP(O100,LU_Com!$A$76:$D$79,LangNum,FALSE))</f>
        <v/>
      </c>
      <c r="Q100" s="4"/>
      <c r="R100" s="24" t="str">
        <f>IF(ISBLANK(Q100),"",VLOOKUP(Q100,LU_Com!$A$84:$D$87,LangNum,FALSE))</f>
        <v/>
      </c>
      <c r="S100" s="4"/>
      <c r="T100" s="24" t="str">
        <f>IF(ISBLANK(S100),"",VLOOKUP(S100,LU_Com!$A$92:$D$95,LangNum,FALSE))</f>
        <v/>
      </c>
      <c r="U100" s="4"/>
      <c r="V100" s="24" t="str">
        <f>IF(ISBLANK(U100),"",VLOOKUP(U100,LU_Com!$A$100:$D$103,LangNum,FALSE))</f>
        <v/>
      </c>
      <c r="W100" s="4"/>
      <c r="X100" s="24" t="str">
        <f>IF(ISBLANK(W100),"",VLOOKUP(W100,LU_Com!$A$108:$D$111,LangNum,FALSE))</f>
        <v/>
      </c>
      <c r="Y100" s="4"/>
      <c r="Z100" s="24" t="str">
        <f>IF(ISBLANK(Y100),"",VLOOKUP(Y100,LU_Com!$A$116:$D$119,LangNum,FALSE))</f>
        <v/>
      </c>
      <c r="AB100" s="3" t="str">
        <f t="shared" si="15"/>
        <v/>
      </c>
      <c r="AC100" s="7" t="str">
        <f t="shared" si="16"/>
        <v/>
      </c>
      <c r="AD100" s="7" t="str">
        <f t="shared" si="17"/>
        <v/>
      </c>
      <c r="AE100" s="7" t="str">
        <f t="shared" si="18"/>
        <v/>
      </c>
      <c r="AF100" s="7" t="str">
        <f t="shared" si="19"/>
        <v/>
      </c>
      <c r="AG100" s="7" t="str">
        <f t="shared" si="20"/>
        <v/>
      </c>
      <c r="AH100" s="7" t="str">
        <f t="shared" si="21"/>
        <v/>
      </c>
      <c r="AI100" s="7" t="str">
        <f t="shared" si="22"/>
        <v/>
      </c>
      <c r="AJ100" s="7" t="str">
        <f t="shared" si="23"/>
        <v/>
      </c>
      <c r="AK100" s="7" t="str">
        <f t="shared" si="24"/>
        <v/>
      </c>
      <c r="AL100" s="7" t="str">
        <f t="shared" si="25"/>
        <v/>
      </c>
      <c r="AM100" s="7" t="str">
        <f t="shared" si="26"/>
        <v/>
      </c>
      <c r="AN100" s="7" t="str">
        <f t="shared" si="27"/>
        <v/>
      </c>
      <c r="AO100" t="str">
        <f t="shared" si="14"/>
        <v/>
      </c>
    </row>
    <row r="101" spans="1:41" x14ac:dyDescent="0.3">
      <c r="A101" s="3" t="s">
        <v>432</v>
      </c>
      <c r="B101" s="10"/>
      <c r="C101" s="25"/>
      <c r="D101" s="24" t="str">
        <f>IF(ISBLANK(C101),"",VLOOKUP(C101,LU_Com!$A$21:$D$30,LangNum,FALSE))</f>
        <v/>
      </c>
      <c r="E101" s="4"/>
      <c r="F101" s="24" t="str">
        <f>IF(ISBLANK(E101),"",VLOOKUP(E101,LU_Com!$A$36:$D$39,LangNum,FALSE))</f>
        <v/>
      </c>
      <c r="G101" s="4"/>
      <c r="H101" s="24" t="str">
        <f>IF(ISBLANK(G101),"",VLOOKUP(G101,LU_Com!$A$44:$D$47,LangNum,FALSE))</f>
        <v/>
      </c>
      <c r="I101" s="4"/>
      <c r="J101" s="24" t="str">
        <f>IF(ISBLANK(I101),"",VLOOKUP(I101,LU_Com!$A$52:$D$55,LangNum,FALSE))</f>
        <v/>
      </c>
      <c r="K101" s="4"/>
      <c r="L101" s="24" t="str">
        <f>IF(ISBLANK(K101),"",VLOOKUP(K101,LU_Com!$A$60:$D$63,LangNum,FALSE))</f>
        <v/>
      </c>
      <c r="M101" s="4"/>
      <c r="N101" s="24" t="str">
        <f>IF(ISBLANK(M101),"",VLOOKUP(M101,LU_Com!$A$68:$D$71,LangNum,FALSE))</f>
        <v/>
      </c>
      <c r="O101" s="4"/>
      <c r="P101" s="24" t="str">
        <f>IF(ISBLANK(O101),"",VLOOKUP(O101,LU_Com!$A$76:$D$79,LangNum,FALSE))</f>
        <v/>
      </c>
      <c r="Q101" s="4"/>
      <c r="R101" s="24" t="str">
        <f>IF(ISBLANK(Q101),"",VLOOKUP(Q101,LU_Com!$A$84:$D$87,LangNum,FALSE))</f>
        <v/>
      </c>
      <c r="S101" s="4"/>
      <c r="T101" s="24" t="str">
        <f>IF(ISBLANK(S101),"",VLOOKUP(S101,LU_Com!$A$92:$D$95,LangNum,FALSE))</f>
        <v/>
      </c>
      <c r="U101" s="4"/>
      <c r="V101" s="24" t="str">
        <f>IF(ISBLANK(U101),"",VLOOKUP(U101,LU_Com!$A$100:$D$103,LangNum,FALSE))</f>
        <v/>
      </c>
      <c r="W101" s="4"/>
      <c r="X101" s="24" t="str">
        <f>IF(ISBLANK(W101),"",VLOOKUP(W101,LU_Com!$A$108:$D$111,LangNum,FALSE))</f>
        <v/>
      </c>
      <c r="Y101" s="4"/>
      <c r="Z101" s="24" t="str">
        <f>IF(ISBLANK(Y101),"",VLOOKUP(Y101,LU_Com!$A$116:$D$119,LangNum,FALSE))</f>
        <v/>
      </c>
      <c r="AB101" s="3" t="str">
        <f t="shared" si="15"/>
        <v/>
      </c>
      <c r="AC101" s="7" t="str">
        <f t="shared" si="16"/>
        <v/>
      </c>
      <c r="AD101" s="7" t="str">
        <f t="shared" si="17"/>
        <v/>
      </c>
      <c r="AE101" s="7" t="str">
        <f t="shared" si="18"/>
        <v/>
      </c>
      <c r="AF101" s="7" t="str">
        <f t="shared" si="19"/>
        <v/>
      </c>
      <c r="AG101" s="7" t="str">
        <f t="shared" si="20"/>
        <v/>
      </c>
      <c r="AH101" s="7" t="str">
        <f t="shared" si="21"/>
        <v/>
      </c>
      <c r="AI101" s="7" t="str">
        <f t="shared" si="22"/>
        <v/>
      </c>
      <c r="AJ101" s="7" t="str">
        <f t="shared" si="23"/>
        <v/>
      </c>
      <c r="AK101" s="7" t="str">
        <f t="shared" si="24"/>
        <v/>
      </c>
      <c r="AL101" s="7" t="str">
        <f t="shared" si="25"/>
        <v/>
      </c>
      <c r="AM101" s="7" t="str">
        <f t="shared" si="26"/>
        <v/>
      </c>
      <c r="AN101" s="7" t="str">
        <f t="shared" si="27"/>
        <v/>
      </c>
      <c r="AO101" t="str">
        <f t="shared" si="14"/>
        <v/>
      </c>
    </row>
    <row r="102" spans="1:41" x14ac:dyDescent="0.3">
      <c r="A102" s="3" t="s">
        <v>433</v>
      </c>
      <c r="B102" s="10"/>
      <c r="C102" s="25"/>
      <c r="D102" s="24" t="str">
        <f>IF(ISBLANK(C102),"",VLOOKUP(C102,LU_Com!$A$21:$D$30,LangNum,FALSE))</f>
        <v/>
      </c>
      <c r="E102" s="4"/>
      <c r="F102" s="24" t="str">
        <f>IF(ISBLANK(E102),"",VLOOKUP(E102,LU_Com!$A$36:$D$39,LangNum,FALSE))</f>
        <v/>
      </c>
      <c r="G102" s="4"/>
      <c r="H102" s="24" t="str">
        <f>IF(ISBLANK(G102),"",VLOOKUP(G102,LU_Com!$A$44:$D$47,LangNum,FALSE))</f>
        <v/>
      </c>
      <c r="I102" s="4"/>
      <c r="J102" s="24" t="str">
        <f>IF(ISBLANK(I102),"",VLOOKUP(I102,LU_Com!$A$52:$D$55,LangNum,FALSE))</f>
        <v/>
      </c>
      <c r="K102" s="4"/>
      <c r="L102" s="24" t="str">
        <f>IF(ISBLANK(K102),"",VLOOKUP(K102,LU_Com!$A$60:$D$63,LangNum,FALSE))</f>
        <v/>
      </c>
      <c r="M102" s="4"/>
      <c r="N102" s="24" t="str">
        <f>IF(ISBLANK(M102),"",VLOOKUP(M102,LU_Com!$A$68:$D$71,LangNum,FALSE))</f>
        <v/>
      </c>
      <c r="O102" s="4"/>
      <c r="P102" s="24" t="str">
        <f>IF(ISBLANK(O102),"",VLOOKUP(O102,LU_Com!$A$76:$D$79,LangNum,FALSE))</f>
        <v/>
      </c>
      <c r="Q102" s="4"/>
      <c r="R102" s="24" t="str">
        <f>IF(ISBLANK(Q102),"",VLOOKUP(Q102,LU_Com!$A$84:$D$87,LangNum,FALSE))</f>
        <v/>
      </c>
      <c r="S102" s="4"/>
      <c r="T102" s="24" t="str">
        <f>IF(ISBLANK(S102),"",VLOOKUP(S102,LU_Com!$A$92:$D$95,LangNum,FALSE))</f>
        <v/>
      </c>
      <c r="U102" s="4"/>
      <c r="V102" s="24" t="str">
        <f>IF(ISBLANK(U102),"",VLOOKUP(U102,LU_Com!$A$100:$D$103,LangNum,FALSE))</f>
        <v/>
      </c>
      <c r="W102" s="4"/>
      <c r="X102" s="24" t="str">
        <f>IF(ISBLANK(W102),"",VLOOKUP(W102,LU_Com!$A$108:$D$111,LangNum,FALSE))</f>
        <v/>
      </c>
      <c r="Y102" s="4"/>
      <c r="Z102" s="24" t="str">
        <f>IF(ISBLANK(Y102),"",VLOOKUP(Y102,LU_Com!$A$116:$D$119,LangNum,FALSE))</f>
        <v/>
      </c>
      <c r="AB102" s="3" t="str">
        <f t="shared" si="15"/>
        <v/>
      </c>
      <c r="AC102" s="7" t="str">
        <f t="shared" si="16"/>
        <v/>
      </c>
      <c r="AD102" s="7" t="str">
        <f t="shared" si="17"/>
        <v/>
      </c>
      <c r="AE102" s="7" t="str">
        <f t="shared" si="18"/>
        <v/>
      </c>
      <c r="AF102" s="7" t="str">
        <f t="shared" si="19"/>
        <v/>
      </c>
      <c r="AG102" s="7" t="str">
        <f t="shared" si="20"/>
        <v/>
      </c>
      <c r="AH102" s="7" t="str">
        <f t="shared" si="21"/>
        <v/>
      </c>
      <c r="AI102" s="7" t="str">
        <f t="shared" si="22"/>
        <v/>
      </c>
      <c r="AJ102" s="7" t="str">
        <f t="shared" si="23"/>
        <v/>
      </c>
      <c r="AK102" s="7" t="str">
        <f t="shared" si="24"/>
        <v/>
      </c>
      <c r="AL102" s="7" t="str">
        <f t="shared" si="25"/>
        <v/>
      </c>
      <c r="AM102" s="7" t="str">
        <f t="shared" si="26"/>
        <v/>
      </c>
      <c r="AN102" s="7" t="str">
        <f t="shared" si="27"/>
        <v/>
      </c>
      <c r="AO102" t="str">
        <f t="shared" si="14"/>
        <v/>
      </c>
    </row>
    <row r="103" spans="1:41" x14ac:dyDescent="0.3">
      <c r="A103" s="3" t="s">
        <v>434</v>
      </c>
      <c r="B103" s="10"/>
      <c r="C103" s="25"/>
      <c r="D103" s="24" t="str">
        <f>IF(ISBLANK(C103),"",VLOOKUP(C103,LU_Com!$A$21:$D$30,LangNum,FALSE))</f>
        <v/>
      </c>
      <c r="E103" s="4"/>
      <c r="F103" s="24" t="str">
        <f>IF(ISBLANK(E103),"",VLOOKUP(E103,LU_Com!$A$36:$D$39,LangNum,FALSE))</f>
        <v/>
      </c>
      <c r="G103" s="4"/>
      <c r="H103" s="24" t="str">
        <f>IF(ISBLANK(G103),"",VLOOKUP(G103,LU_Com!$A$44:$D$47,LangNum,FALSE))</f>
        <v/>
      </c>
      <c r="I103" s="4"/>
      <c r="J103" s="24" t="str">
        <f>IF(ISBLANK(I103),"",VLOOKUP(I103,LU_Com!$A$52:$D$55,LangNum,FALSE))</f>
        <v/>
      </c>
      <c r="K103" s="4"/>
      <c r="L103" s="24" t="str">
        <f>IF(ISBLANK(K103),"",VLOOKUP(K103,LU_Com!$A$60:$D$63,LangNum,FALSE))</f>
        <v/>
      </c>
      <c r="M103" s="4"/>
      <c r="N103" s="24" t="str">
        <f>IF(ISBLANK(M103),"",VLOOKUP(M103,LU_Com!$A$68:$D$71,LangNum,FALSE))</f>
        <v/>
      </c>
      <c r="O103" s="4"/>
      <c r="P103" s="24" t="str">
        <f>IF(ISBLANK(O103),"",VLOOKUP(O103,LU_Com!$A$76:$D$79,LangNum,FALSE))</f>
        <v/>
      </c>
      <c r="Q103" s="4"/>
      <c r="R103" s="24" t="str">
        <f>IF(ISBLANK(Q103),"",VLOOKUP(Q103,LU_Com!$A$84:$D$87,LangNum,FALSE))</f>
        <v/>
      </c>
      <c r="S103" s="4"/>
      <c r="T103" s="24" t="str">
        <f>IF(ISBLANK(S103),"",VLOOKUP(S103,LU_Com!$A$92:$D$95,LangNum,FALSE))</f>
        <v/>
      </c>
      <c r="U103" s="4"/>
      <c r="V103" s="24" t="str">
        <f>IF(ISBLANK(U103),"",VLOOKUP(U103,LU_Com!$A$100:$D$103,LangNum,FALSE))</f>
        <v/>
      </c>
      <c r="W103" s="4"/>
      <c r="X103" s="24" t="str">
        <f>IF(ISBLANK(W103),"",VLOOKUP(W103,LU_Com!$A$108:$D$111,LangNum,FALSE))</f>
        <v/>
      </c>
      <c r="Y103" s="4"/>
      <c r="Z103" s="24" t="str">
        <f>IF(ISBLANK(Y103),"",VLOOKUP(Y103,LU_Com!$A$116:$D$119,LangNum,FALSE))</f>
        <v/>
      </c>
      <c r="AB103" s="3" t="str">
        <f t="shared" si="15"/>
        <v/>
      </c>
      <c r="AC103" s="7" t="str">
        <f t="shared" si="16"/>
        <v/>
      </c>
      <c r="AD103" s="7" t="str">
        <f t="shared" si="17"/>
        <v/>
      </c>
      <c r="AE103" s="7" t="str">
        <f t="shared" si="18"/>
        <v/>
      </c>
      <c r="AF103" s="7" t="str">
        <f t="shared" si="19"/>
        <v/>
      </c>
      <c r="AG103" s="7" t="str">
        <f t="shared" si="20"/>
        <v/>
      </c>
      <c r="AH103" s="7" t="str">
        <f t="shared" si="21"/>
        <v/>
      </c>
      <c r="AI103" s="7" t="str">
        <f t="shared" si="22"/>
        <v/>
      </c>
      <c r="AJ103" s="7" t="str">
        <f t="shared" si="23"/>
        <v/>
      </c>
      <c r="AK103" s="7" t="str">
        <f t="shared" si="24"/>
        <v/>
      </c>
      <c r="AL103" s="7" t="str">
        <f t="shared" si="25"/>
        <v/>
      </c>
      <c r="AM103" s="7" t="str">
        <f t="shared" si="26"/>
        <v/>
      </c>
      <c r="AN103" s="7" t="str">
        <f t="shared" si="27"/>
        <v/>
      </c>
      <c r="AO103" t="str">
        <f t="shared" si="14"/>
        <v/>
      </c>
    </row>
    <row r="104" spans="1:41" x14ac:dyDescent="0.3">
      <c r="A104" s="3" t="s">
        <v>435</v>
      </c>
      <c r="B104" s="10"/>
      <c r="C104" s="25"/>
      <c r="D104" s="24" t="str">
        <f>IF(ISBLANK(C104),"",VLOOKUP(C104,LU_Com!$A$21:$D$30,LangNum,FALSE))</f>
        <v/>
      </c>
      <c r="E104" s="4"/>
      <c r="F104" s="24" t="str">
        <f>IF(ISBLANK(E104),"",VLOOKUP(E104,LU_Com!$A$36:$D$39,LangNum,FALSE))</f>
        <v/>
      </c>
      <c r="G104" s="4"/>
      <c r="H104" s="24" t="str">
        <f>IF(ISBLANK(G104),"",VLOOKUP(G104,LU_Com!$A$44:$D$47,LangNum,FALSE))</f>
        <v/>
      </c>
      <c r="I104" s="4"/>
      <c r="J104" s="24" t="str">
        <f>IF(ISBLANK(I104),"",VLOOKUP(I104,LU_Com!$A$52:$D$55,LangNum,FALSE))</f>
        <v/>
      </c>
      <c r="K104" s="4"/>
      <c r="L104" s="24" t="str">
        <f>IF(ISBLANK(K104),"",VLOOKUP(K104,LU_Com!$A$60:$D$63,LangNum,FALSE))</f>
        <v/>
      </c>
      <c r="M104" s="4"/>
      <c r="N104" s="24" t="str">
        <f>IF(ISBLANK(M104),"",VLOOKUP(M104,LU_Com!$A$68:$D$71,LangNum,FALSE))</f>
        <v/>
      </c>
      <c r="O104" s="4"/>
      <c r="P104" s="24" t="str">
        <f>IF(ISBLANK(O104),"",VLOOKUP(O104,LU_Com!$A$76:$D$79,LangNum,FALSE))</f>
        <v/>
      </c>
      <c r="Q104" s="4"/>
      <c r="R104" s="24" t="str">
        <f>IF(ISBLANK(Q104),"",VLOOKUP(Q104,LU_Com!$A$84:$D$87,LangNum,FALSE))</f>
        <v/>
      </c>
      <c r="S104" s="4"/>
      <c r="T104" s="24" t="str">
        <f>IF(ISBLANK(S104),"",VLOOKUP(S104,LU_Com!$A$92:$D$95,LangNum,FALSE))</f>
        <v/>
      </c>
      <c r="U104" s="4"/>
      <c r="V104" s="24" t="str">
        <f>IF(ISBLANK(U104),"",VLOOKUP(U104,LU_Com!$A$100:$D$103,LangNum,FALSE))</f>
        <v/>
      </c>
      <c r="W104" s="4"/>
      <c r="X104" s="24" t="str">
        <f>IF(ISBLANK(W104),"",VLOOKUP(W104,LU_Com!$A$108:$D$111,LangNum,FALSE))</f>
        <v/>
      </c>
      <c r="Y104" s="4"/>
      <c r="Z104" s="24" t="str">
        <f>IF(ISBLANK(Y104),"",VLOOKUP(Y104,LU_Com!$A$116:$D$119,LangNum,FALSE))</f>
        <v/>
      </c>
      <c r="AB104" s="3" t="str">
        <f t="shared" si="15"/>
        <v/>
      </c>
      <c r="AC104" s="7" t="str">
        <f t="shared" si="16"/>
        <v/>
      </c>
      <c r="AD104" s="7" t="str">
        <f t="shared" si="17"/>
        <v/>
      </c>
      <c r="AE104" s="7" t="str">
        <f t="shared" si="18"/>
        <v/>
      </c>
      <c r="AF104" s="7" t="str">
        <f t="shared" si="19"/>
        <v/>
      </c>
      <c r="AG104" s="7" t="str">
        <f t="shared" si="20"/>
        <v/>
      </c>
      <c r="AH104" s="7" t="str">
        <f t="shared" si="21"/>
        <v/>
      </c>
      <c r="AI104" s="7" t="str">
        <f t="shared" si="22"/>
        <v/>
      </c>
      <c r="AJ104" s="7" t="str">
        <f t="shared" si="23"/>
        <v/>
      </c>
      <c r="AK104" s="7" t="str">
        <f t="shared" si="24"/>
        <v/>
      </c>
      <c r="AL104" s="7" t="str">
        <f t="shared" si="25"/>
        <v/>
      </c>
      <c r="AM104" s="7" t="str">
        <f t="shared" si="26"/>
        <v/>
      </c>
      <c r="AN104" s="7" t="str">
        <f t="shared" si="27"/>
        <v/>
      </c>
      <c r="AO104" t="str">
        <f t="shared" si="14"/>
        <v/>
      </c>
    </row>
    <row r="105" spans="1:41" x14ac:dyDescent="0.3">
      <c r="A105" s="3" t="s">
        <v>436</v>
      </c>
      <c r="B105" s="10"/>
      <c r="C105" s="25"/>
      <c r="D105" s="24" t="str">
        <f>IF(ISBLANK(C105),"",VLOOKUP(C105,LU_Com!$A$21:$D$30,LangNum,FALSE))</f>
        <v/>
      </c>
      <c r="E105" s="4"/>
      <c r="F105" s="24" t="str">
        <f>IF(ISBLANK(E105),"",VLOOKUP(E105,LU_Com!$A$36:$D$39,LangNum,FALSE))</f>
        <v/>
      </c>
      <c r="G105" s="4"/>
      <c r="H105" s="24" t="str">
        <f>IF(ISBLANK(G105),"",VLOOKUP(G105,LU_Com!$A$44:$D$47,LangNum,FALSE))</f>
        <v/>
      </c>
      <c r="I105" s="4"/>
      <c r="J105" s="24" t="str">
        <f>IF(ISBLANK(I105),"",VLOOKUP(I105,LU_Com!$A$52:$D$55,LangNum,FALSE))</f>
        <v/>
      </c>
      <c r="K105" s="4"/>
      <c r="L105" s="24" t="str">
        <f>IF(ISBLANK(K105),"",VLOOKUP(K105,LU_Com!$A$60:$D$63,LangNum,FALSE))</f>
        <v/>
      </c>
      <c r="M105" s="4"/>
      <c r="N105" s="24" t="str">
        <f>IF(ISBLANK(M105),"",VLOOKUP(M105,LU_Com!$A$68:$D$71,LangNum,FALSE))</f>
        <v/>
      </c>
      <c r="O105" s="4"/>
      <c r="P105" s="24" t="str">
        <f>IF(ISBLANK(O105),"",VLOOKUP(O105,LU_Com!$A$76:$D$79,LangNum,FALSE))</f>
        <v/>
      </c>
      <c r="Q105" s="4"/>
      <c r="R105" s="24" t="str">
        <f>IF(ISBLANK(Q105),"",VLOOKUP(Q105,LU_Com!$A$84:$D$87,LangNum,FALSE))</f>
        <v/>
      </c>
      <c r="S105" s="4"/>
      <c r="T105" s="24" t="str">
        <f>IF(ISBLANK(S105),"",VLOOKUP(S105,LU_Com!$A$92:$D$95,LangNum,FALSE))</f>
        <v/>
      </c>
      <c r="U105" s="4"/>
      <c r="V105" s="24" t="str">
        <f>IF(ISBLANK(U105),"",VLOOKUP(U105,LU_Com!$A$100:$D$103,LangNum,FALSE))</f>
        <v/>
      </c>
      <c r="W105" s="4"/>
      <c r="X105" s="24" t="str">
        <f>IF(ISBLANK(W105),"",VLOOKUP(W105,LU_Com!$A$108:$D$111,LangNum,FALSE))</f>
        <v/>
      </c>
      <c r="Y105" s="4"/>
      <c r="Z105" s="24" t="str">
        <f>IF(ISBLANK(Y105),"",VLOOKUP(Y105,LU_Com!$A$116:$D$119,LangNum,FALSE))</f>
        <v/>
      </c>
      <c r="AB105" s="3" t="str">
        <f t="shared" si="15"/>
        <v/>
      </c>
      <c r="AC105" s="7" t="str">
        <f t="shared" si="16"/>
        <v/>
      </c>
      <c r="AD105" s="7" t="str">
        <f t="shared" si="17"/>
        <v/>
      </c>
      <c r="AE105" s="7" t="str">
        <f t="shared" si="18"/>
        <v/>
      </c>
      <c r="AF105" s="7" t="str">
        <f t="shared" si="19"/>
        <v/>
      </c>
      <c r="AG105" s="7" t="str">
        <f t="shared" si="20"/>
        <v/>
      </c>
      <c r="AH105" s="7" t="str">
        <f t="shared" si="21"/>
        <v/>
      </c>
      <c r="AI105" s="7" t="str">
        <f t="shared" si="22"/>
        <v/>
      </c>
      <c r="AJ105" s="7" t="str">
        <f t="shared" si="23"/>
        <v/>
      </c>
      <c r="AK105" s="7" t="str">
        <f t="shared" si="24"/>
        <v/>
      </c>
      <c r="AL105" s="7" t="str">
        <f t="shared" si="25"/>
        <v/>
      </c>
      <c r="AM105" s="7" t="str">
        <f t="shared" si="26"/>
        <v/>
      </c>
      <c r="AN105" s="7" t="str">
        <f t="shared" si="27"/>
        <v/>
      </c>
      <c r="AO105" t="str">
        <f t="shared" si="14"/>
        <v/>
      </c>
    </row>
    <row r="106" spans="1:41" x14ac:dyDescent="0.3">
      <c r="A106" s="3" t="s">
        <v>437</v>
      </c>
      <c r="B106" s="10"/>
      <c r="C106" s="25"/>
      <c r="D106" s="24" t="str">
        <f>IF(ISBLANK(C106),"",VLOOKUP(C106,LU_Com!$A$21:$D$30,LangNum,FALSE))</f>
        <v/>
      </c>
      <c r="E106" s="4"/>
      <c r="F106" s="24" t="str">
        <f>IF(ISBLANK(E106),"",VLOOKUP(E106,LU_Com!$A$36:$D$39,LangNum,FALSE))</f>
        <v/>
      </c>
      <c r="G106" s="4"/>
      <c r="H106" s="24" t="str">
        <f>IF(ISBLANK(G106),"",VLOOKUP(G106,LU_Com!$A$44:$D$47,LangNum,FALSE))</f>
        <v/>
      </c>
      <c r="I106" s="4"/>
      <c r="J106" s="24" t="str">
        <f>IF(ISBLANK(I106),"",VLOOKUP(I106,LU_Com!$A$52:$D$55,LangNum,FALSE))</f>
        <v/>
      </c>
      <c r="K106" s="4"/>
      <c r="L106" s="24" t="str">
        <f>IF(ISBLANK(K106),"",VLOOKUP(K106,LU_Com!$A$60:$D$63,LangNum,FALSE))</f>
        <v/>
      </c>
      <c r="M106" s="4"/>
      <c r="N106" s="24" t="str">
        <f>IF(ISBLANK(M106),"",VLOOKUP(M106,LU_Com!$A$68:$D$71,LangNum,FALSE))</f>
        <v/>
      </c>
      <c r="O106" s="4"/>
      <c r="P106" s="24" t="str">
        <f>IF(ISBLANK(O106),"",VLOOKUP(O106,LU_Com!$A$76:$D$79,LangNum,FALSE))</f>
        <v/>
      </c>
      <c r="Q106" s="4"/>
      <c r="R106" s="24" t="str">
        <f>IF(ISBLANK(Q106),"",VLOOKUP(Q106,LU_Com!$A$84:$D$87,LangNum,FALSE))</f>
        <v/>
      </c>
      <c r="S106" s="4"/>
      <c r="T106" s="24" t="str">
        <f>IF(ISBLANK(S106),"",VLOOKUP(S106,LU_Com!$A$92:$D$95,LangNum,FALSE))</f>
        <v/>
      </c>
      <c r="U106" s="4"/>
      <c r="V106" s="24" t="str">
        <f>IF(ISBLANK(U106),"",VLOOKUP(U106,LU_Com!$A$100:$D$103,LangNum,FALSE))</f>
        <v/>
      </c>
      <c r="W106" s="4"/>
      <c r="X106" s="24" t="str">
        <f>IF(ISBLANK(W106),"",VLOOKUP(W106,LU_Com!$A$108:$D$111,LangNum,FALSE))</f>
        <v/>
      </c>
      <c r="Y106" s="4"/>
      <c r="Z106" s="24" t="str">
        <f>IF(ISBLANK(Y106),"",VLOOKUP(Y106,LU_Com!$A$116:$D$119,LangNum,FALSE))</f>
        <v/>
      </c>
      <c r="AB106" s="3" t="str">
        <f t="shared" si="15"/>
        <v/>
      </c>
      <c r="AC106" s="7" t="str">
        <f t="shared" si="16"/>
        <v/>
      </c>
      <c r="AD106" s="7" t="str">
        <f t="shared" si="17"/>
        <v/>
      </c>
      <c r="AE106" s="7" t="str">
        <f t="shared" si="18"/>
        <v/>
      </c>
      <c r="AF106" s="7" t="str">
        <f t="shared" si="19"/>
        <v/>
      </c>
      <c r="AG106" s="7" t="str">
        <f t="shared" si="20"/>
        <v/>
      </c>
      <c r="AH106" s="7" t="str">
        <f t="shared" si="21"/>
        <v/>
      </c>
      <c r="AI106" s="7" t="str">
        <f t="shared" si="22"/>
        <v/>
      </c>
      <c r="AJ106" s="7" t="str">
        <f t="shared" si="23"/>
        <v/>
      </c>
      <c r="AK106" s="7" t="str">
        <f t="shared" si="24"/>
        <v/>
      </c>
      <c r="AL106" s="7" t="str">
        <f t="shared" si="25"/>
        <v/>
      </c>
      <c r="AM106" s="7" t="str">
        <f t="shared" si="26"/>
        <v/>
      </c>
      <c r="AN106" s="7" t="str">
        <f t="shared" si="27"/>
        <v/>
      </c>
      <c r="AO106" t="str">
        <f t="shared" si="14"/>
        <v/>
      </c>
    </row>
    <row r="107" spans="1:41" x14ac:dyDescent="0.3">
      <c r="A107" s="3" t="s">
        <v>438</v>
      </c>
      <c r="B107" s="10"/>
      <c r="C107" s="25"/>
      <c r="D107" s="24" t="str">
        <f>IF(ISBLANK(C107),"",VLOOKUP(C107,LU_Com!$A$21:$D$30,LangNum,FALSE))</f>
        <v/>
      </c>
      <c r="E107" s="4"/>
      <c r="F107" s="24" t="str">
        <f>IF(ISBLANK(E107),"",VLOOKUP(E107,LU_Com!$A$36:$D$39,LangNum,FALSE))</f>
        <v/>
      </c>
      <c r="G107" s="4"/>
      <c r="H107" s="24" t="str">
        <f>IF(ISBLANK(G107),"",VLOOKUP(G107,LU_Com!$A$44:$D$47,LangNum,FALSE))</f>
        <v/>
      </c>
      <c r="I107" s="4"/>
      <c r="J107" s="24" t="str">
        <f>IF(ISBLANK(I107),"",VLOOKUP(I107,LU_Com!$A$52:$D$55,LangNum,FALSE))</f>
        <v/>
      </c>
      <c r="K107" s="4"/>
      <c r="L107" s="24" t="str">
        <f>IF(ISBLANK(K107),"",VLOOKUP(K107,LU_Com!$A$60:$D$63,LangNum,FALSE))</f>
        <v/>
      </c>
      <c r="M107" s="4"/>
      <c r="N107" s="24" t="str">
        <f>IF(ISBLANK(M107),"",VLOOKUP(M107,LU_Com!$A$68:$D$71,LangNum,FALSE))</f>
        <v/>
      </c>
      <c r="O107" s="4"/>
      <c r="P107" s="24" t="str">
        <f>IF(ISBLANK(O107),"",VLOOKUP(O107,LU_Com!$A$76:$D$79,LangNum,FALSE))</f>
        <v/>
      </c>
      <c r="Q107" s="4"/>
      <c r="R107" s="24" t="str">
        <f>IF(ISBLANK(Q107),"",VLOOKUP(Q107,LU_Com!$A$84:$D$87,LangNum,FALSE))</f>
        <v/>
      </c>
      <c r="S107" s="4"/>
      <c r="T107" s="24" t="str">
        <f>IF(ISBLANK(S107),"",VLOOKUP(S107,LU_Com!$A$92:$D$95,LangNum,FALSE))</f>
        <v/>
      </c>
      <c r="U107" s="4"/>
      <c r="V107" s="24" t="str">
        <f>IF(ISBLANK(U107),"",VLOOKUP(U107,LU_Com!$A$100:$D$103,LangNum,FALSE))</f>
        <v/>
      </c>
      <c r="W107" s="4"/>
      <c r="X107" s="24" t="str">
        <f>IF(ISBLANK(W107),"",VLOOKUP(W107,LU_Com!$A$108:$D$111,LangNum,FALSE))</f>
        <v/>
      </c>
      <c r="Y107" s="4"/>
      <c r="Z107" s="24" t="str">
        <f>IF(ISBLANK(Y107),"",VLOOKUP(Y107,LU_Com!$A$116:$D$119,LangNum,FALSE))</f>
        <v/>
      </c>
      <c r="AB107" s="3" t="str">
        <f t="shared" si="15"/>
        <v/>
      </c>
      <c r="AC107" s="7" t="str">
        <f t="shared" si="16"/>
        <v/>
      </c>
      <c r="AD107" s="7" t="str">
        <f t="shared" si="17"/>
        <v/>
      </c>
      <c r="AE107" s="7" t="str">
        <f t="shared" si="18"/>
        <v/>
      </c>
      <c r="AF107" s="7" t="str">
        <f t="shared" si="19"/>
        <v/>
      </c>
      <c r="AG107" s="7" t="str">
        <f t="shared" si="20"/>
        <v/>
      </c>
      <c r="AH107" s="7" t="str">
        <f t="shared" si="21"/>
        <v/>
      </c>
      <c r="AI107" s="7" t="str">
        <f t="shared" si="22"/>
        <v/>
      </c>
      <c r="AJ107" s="7" t="str">
        <f t="shared" si="23"/>
        <v/>
      </c>
      <c r="AK107" s="7" t="str">
        <f t="shared" si="24"/>
        <v/>
      </c>
      <c r="AL107" s="7" t="str">
        <f t="shared" si="25"/>
        <v/>
      </c>
      <c r="AM107" s="7" t="str">
        <f t="shared" si="26"/>
        <v/>
      </c>
      <c r="AN107" s="7" t="str">
        <f t="shared" si="27"/>
        <v/>
      </c>
      <c r="AO107" t="str">
        <f t="shared" si="14"/>
        <v/>
      </c>
    </row>
    <row r="108" spans="1:41" x14ac:dyDescent="0.3">
      <c r="A108" s="3" t="s">
        <v>439</v>
      </c>
      <c r="B108" s="10"/>
      <c r="C108" s="25"/>
      <c r="D108" s="24" t="str">
        <f>IF(ISBLANK(C108),"",VLOOKUP(C108,LU_Com!$A$21:$D$30,LangNum,FALSE))</f>
        <v/>
      </c>
      <c r="E108" s="4"/>
      <c r="F108" s="24" t="str">
        <f>IF(ISBLANK(E108),"",VLOOKUP(E108,LU_Com!$A$36:$D$39,LangNum,FALSE))</f>
        <v/>
      </c>
      <c r="G108" s="4"/>
      <c r="H108" s="24" t="str">
        <f>IF(ISBLANK(G108),"",VLOOKUP(G108,LU_Com!$A$44:$D$47,LangNum,FALSE))</f>
        <v/>
      </c>
      <c r="I108" s="4"/>
      <c r="J108" s="24" t="str">
        <f>IF(ISBLANK(I108),"",VLOOKUP(I108,LU_Com!$A$52:$D$55,LangNum,FALSE))</f>
        <v/>
      </c>
      <c r="K108" s="4"/>
      <c r="L108" s="24" t="str">
        <f>IF(ISBLANK(K108),"",VLOOKUP(K108,LU_Com!$A$60:$D$63,LangNum,FALSE))</f>
        <v/>
      </c>
      <c r="M108" s="4"/>
      <c r="N108" s="24" t="str">
        <f>IF(ISBLANK(M108),"",VLOOKUP(M108,LU_Com!$A$68:$D$71,LangNum,FALSE))</f>
        <v/>
      </c>
      <c r="O108" s="4"/>
      <c r="P108" s="24" t="str">
        <f>IF(ISBLANK(O108),"",VLOOKUP(O108,LU_Com!$A$76:$D$79,LangNum,FALSE))</f>
        <v/>
      </c>
      <c r="Q108" s="4"/>
      <c r="R108" s="24" t="str">
        <f>IF(ISBLANK(Q108),"",VLOOKUP(Q108,LU_Com!$A$84:$D$87,LangNum,FALSE))</f>
        <v/>
      </c>
      <c r="S108" s="4"/>
      <c r="T108" s="24" t="str">
        <f>IF(ISBLANK(S108),"",VLOOKUP(S108,LU_Com!$A$92:$D$95,LangNum,FALSE))</f>
        <v/>
      </c>
      <c r="U108" s="4"/>
      <c r="V108" s="24" t="str">
        <f>IF(ISBLANK(U108),"",VLOOKUP(U108,LU_Com!$A$100:$D$103,LangNum,FALSE))</f>
        <v/>
      </c>
      <c r="W108" s="4"/>
      <c r="X108" s="24" t="str">
        <f>IF(ISBLANK(W108),"",VLOOKUP(W108,LU_Com!$A$108:$D$111,LangNum,FALSE))</f>
        <v/>
      </c>
      <c r="Y108" s="4"/>
      <c r="Z108" s="24" t="str">
        <f>IF(ISBLANK(Y108),"",VLOOKUP(Y108,LU_Com!$A$116:$D$119,LangNum,FALSE))</f>
        <v/>
      </c>
      <c r="AB108" s="3" t="str">
        <f t="shared" si="15"/>
        <v/>
      </c>
      <c r="AC108" s="7" t="str">
        <f t="shared" si="16"/>
        <v/>
      </c>
      <c r="AD108" s="7" t="str">
        <f t="shared" si="17"/>
        <v/>
      </c>
      <c r="AE108" s="7" t="str">
        <f t="shared" si="18"/>
        <v/>
      </c>
      <c r="AF108" s="7" t="str">
        <f t="shared" si="19"/>
        <v/>
      </c>
      <c r="AG108" s="7" t="str">
        <f t="shared" si="20"/>
        <v/>
      </c>
      <c r="AH108" s="7" t="str">
        <f t="shared" si="21"/>
        <v/>
      </c>
      <c r="AI108" s="7" t="str">
        <f t="shared" si="22"/>
        <v/>
      </c>
      <c r="AJ108" s="7" t="str">
        <f t="shared" si="23"/>
        <v/>
      </c>
      <c r="AK108" s="7" t="str">
        <f t="shared" si="24"/>
        <v/>
      </c>
      <c r="AL108" s="7" t="str">
        <f t="shared" si="25"/>
        <v/>
      </c>
      <c r="AM108" s="7" t="str">
        <f t="shared" si="26"/>
        <v/>
      </c>
      <c r="AN108" s="7" t="str">
        <f t="shared" si="27"/>
        <v/>
      </c>
      <c r="AO108" t="str">
        <f t="shared" si="14"/>
        <v/>
      </c>
    </row>
    <row r="109" spans="1:41" x14ac:dyDescent="0.3">
      <c r="A109" s="3" t="s">
        <v>440</v>
      </c>
      <c r="B109" s="10"/>
      <c r="C109" s="25"/>
      <c r="D109" s="24" t="str">
        <f>IF(ISBLANK(C109),"",VLOOKUP(C109,LU_Com!$A$21:$D$30,LangNum,FALSE))</f>
        <v/>
      </c>
      <c r="E109" s="4"/>
      <c r="F109" s="24" t="str">
        <f>IF(ISBLANK(E109),"",VLOOKUP(E109,LU_Com!$A$36:$D$39,LangNum,FALSE))</f>
        <v/>
      </c>
      <c r="G109" s="4"/>
      <c r="H109" s="24" t="str">
        <f>IF(ISBLANK(G109),"",VLOOKUP(G109,LU_Com!$A$44:$D$47,LangNum,FALSE))</f>
        <v/>
      </c>
      <c r="I109" s="4"/>
      <c r="J109" s="24" t="str">
        <f>IF(ISBLANK(I109),"",VLOOKUP(I109,LU_Com!$A$52:$D$55,LangNum,FALSE))</f>
        <v/>
      </c>
      <c r="K109" s="4"/>
      <c r="L109" s="24" t="str">
        <f>IF(ISBLANK(K109),"",VLOOKUP(K109,LU_Com!$A$60:$D$63,LangNum,FALSE))</f>
        <v/>
      </c>
      <c r="M109" s="4"/>
      <c r="N109" s="24" t="str">
        <f>IF(ISBLANK(M109),"",VLOOKUP(M109,LU_Com!$A$68:$D$71,LangNum,FALSE))</f>
        <v/>
      </c>
      <c r="O109" s="4"/>
      <c r="P109" s="24" t="str">
        <f>IF(ISBLANK(O109),"",VLOOKUP(O109,LU_Com!$A$76:$D$79,LangNum,FALSE))</f>
        <v/>
      </c>
      <c r="Q109" s="4"/>
      <c r="R109" s="24" t="str">
        <f>IF(ISBLANK(Q109),"",VLOOKUP(Q109,LU_Com!$A$84:$D$87,LangNum,FALSE))</f>
        <v/>
      </c>
      <c r="S109" s="4"/>
      <c r="T109" s="24" t="str">
        <f>IF(ISBLANK(S109),"",VLOOKUP(S109,LU_Com!$A$92:$D$95,LangNum,FALSE))</f>
        <v/>
      </c>
      <c r="U109" s="4"/>
      <c r="V109" s="24" t="str">
        <f>IF(ISBLANK(U109),"",VLOOKUP(U109,LU_Com!$A$100:$D$103,LangNum,FALSE))</f>
        <v/>
      </c>
      <c r="W109" s="4"/>
      <c r="X109" s="24" t="str">
        <f>IF(ISBLANK(W109),"",VLOOKUP(W109,LU_Com!$A$108:$D$111,LangNum,FALSE))</f>
        <v/>
      </c>
      <c r="Y109" s="4"/>
      <c r="Z109" s="24" t="str">
        <f>IF(ISBLANK(Y109),"",VLOOKUP(Y109,LU_Com!$A$116:$D$119,LangNum,FALSE))</f>
        <v/>
      </c>
      <c r="AB109" s="3" t="str">
        <f t="shared" si="15"/>
        <v/>
      </c>
      <c r="AC109" s="7" t="str">
        <f t="shared" si="16"/>
        <v/>
      </c>
      <c r="AD109" s="7" t="str">
        <f t="shared" si="17"/>
        <v/>
      </c>
      <c r="AE109" s="7" t="str">
        <f t="shared" si="18"/>
        <v/>
      </c>
      <c r="AF109" s="7" t="str">
        <f t="shared" si="19"/>
        <v/>
      </c>
      <c r="AG109" s="7" t="str">
        <f t="shared" si="20"/>
        <v/>
      </c>
      <c r="AH109" s="7" t="str">
        <f t="shared" si="21"/>
        <v/>
      </c>
      <c r="AI109" s="7" t="str">
        <f t="shared" si="22"/>
        <v/>
      </c>
      <c r="AJ109" s="7" t="str">
        <f t="shared" si="23"/>
        <v/>
      </c>
      <c r="AK109" s="7" t="str">
        <f t="shared" si="24"/>
        <v/>
      </c>
      <c r="AL109" s="7" t="str">
        <f t="shared" si="25"/>
        <v/>
      </c>
      <c r="AM109" s="7" t="str">
        <f t="shared" si="26"/>
        <v/>
      </c>
      <c r="AN109" s="7" t="str">
        <f t="shared" si="27"/>
        <v/>
      </c>
      <c r="AO109" t="str">
        <f t="shared" si="14"/>
        <v/>
      </c>
    </row>
    <row r="110" spans="1:41" x14ac:dyDescent="0.3">
      <c r="A110" s="3" t="s">
        <v>441</v>
      </c>
      <c r="B110" s="10"/>
      <c r="C110" s="25"/>
      <c r="D110" s="24" t="str">
        <f>IF(ISBLANK(C110),"",VLOOKUP(C110,LU_Com!$A$21:$D$30,LangNum,FALSE))</f>
        <v/>
      </c>
      <c r="E110" s="4"/>
      <c r="F110" s="24" t="str">
        <f>IF(ISBLANK(E110),"",VLOOKUP(E110,LU_Com!$A$36:$D$39,LangNum,FALSE))</f>
        <v/>
      </c>
      <c r="G110" s="4"/>
      <c r="H110" s="24" t="str">
        <f>IF(ISBLANK(G110),"",VLOOKUP(G110,LU_Com!$A$44:$D$47,LangNum,FALSE))</f>
        <v/>
      </c>
      <c r="I110" s="4"/>
      <c r="J110" s="24" t="str">
        <f>IF(ISBLANK(I110),"",VLOOKUP(I110,LU_Com!$A$52:$D$55,LangNum,FALSE))</f>
        <v/>
      </c>
      <c r="K110" s="4"/>
      <c r="L110" s="24" t="str">
        <f>IF(ISBLANK(K110),"",VLOOKUP(K110,LU_Com!$A$60:$D$63,LangNum,FALSE))</f>
        <v/>
      </c>
      <c r="M110" s="4"/>
      <c r="N110" s="24" t="str">
        <f>IF(ISBLANK(M110),"",VLOOKUP(M110,LU_Com!$A$68:$D$71,LangNum,FALSE))</f>
        <v/>
      </c>
      <c r="O110" s="4"/>
      <c r="P110" s="24" t="str">
        <f>IF(ISBLANK(O110),"",VLOOKUP(O110,LU_Com!$A$76:$D$79,LangNum,FALSE))</f>
        <v/>
      </c>
      <c r="Q110" s="4"/>
      <c r="R110" s="24" t="str">
        <f>IF(ISBLANK(Q110),"",VLOOKUP(Q110,LU_Com!$A$84:$D$87,LangNum,FALSE))</f>
        <v/>
      </c>
      <c r="S110" s="4"/>
      <c r="T110" s="24" t="str">
        <f>IF(ISBLANK(S110),"",VLOOKUP(S110,LU_Com!$A$92:$D$95,LangNum,FALSE))</f>
        <v/>
      </c>
      <c r="U110" s="4"/>
      <c r="V110" s="24" t="str">
        <f>IF(ISBLANK(U110),"",VLOOKUP(U110,LU_Com!$A$100:$D$103,LangNum,FALSE))</f>
        <v/>
      </c>
      <c r="W110" s="4"/>
      <c r="X110" s="24" t="str">
        <f>IF(ISBLANK(W110),"",VLOOKUP(W110,LU_Com!$A$108:$D$111,LangNum,FALSE))</f>
        <v/>
      </c>
      <c r="Y110" s="4"/>
      <c r="Z110" s="24" t="str">
        <f>IF(ISBLANK(Y110),"",VLOOKUP(Y110,LU_Com!$A$116:$D$119,LangNum,FALSE))</f>
        <v/>
      </c>
      <c r="AB110" s="3" t="str">
        <f t="shared" si="15"/>
        <v/>
      </c>
      <c r="AC110" s="7" t="str">
        <f t="shared" si="16"/>
        <v/>
      </c>
      <c r="AD110" s="7" t="str">
        <f t="shared" si="17"/>
        <v/>
      </c>
      <c r="AE110" s="7" t="str">
        <f t="shared" si="18"/>
        <v/>
      </c>
      <c r="AF110" s="7" t="str">
        <f t="shared" si="19"/>
        <v/>
      </c>
      <c r="AG110" s="7" t="str">
        <f t="shared" si="20"/>
        <v/>
      </c>
      <c r="AH110" s="7" t="str">
        <f t="shared" si="21"/>
        <v/>
      </c>
      <c r="AI110" s="7" t="str">
        <f t="shared" si="22"/>
        <v/>
      </c>
      <c r="AJ110" s="7" t="str">
        <f t="shared" si="23"/>
        <v/>
      </c>
      <c r="AK110" s="7" t="str">
        <f t="shared" si="24"/>
        <v/>
      </c>
      <c r="AL110" s="7" t="str">
        <f t="shared" si="25"/>
        <v/>
      </c>
      <c r="AM110" s="7" t="str">
        <f t="shared" si="26"/>
        <v/>
      </c>
      <c r="AN110" s="7" t="str">
        <f t="shared" si="27"/>
        <v/>
      </c>
      <c r="AO110" t="str">
        <f t="shared" si="14"/>
        <v/>
      </c>
    </row>
    <row r="111" spans="1:41" x14ac:dyDescent="0.3">
      <c r="A111" s="3" t="s">
        <v>442</v>
      </c>
      <c r="B111" s="10"/>
      <c r="C111" s="25"/>
      <c r="D111" s="24" t="str">
        <f>IF(ISBLANK(C111),"",VLOOKUP(C111,LU_Com!$A$21:$D$30,LangNum,FALSE))</f>
        <v/>
      </c>
      <c r="E111" s="4"/>
      <c r="F111" s="24" t="str">
        <f>IF(ISBLANK(E111),"",VLOOKUP(E111,LU_Com!$A$36:$D$39,LangNum,FALSE))</f>
        <v/>
      </c>
      <c r="G111" s="4"/>
      <c r="H111" s="24" t="str">
        <f>IF(ISBLANK(G111),"",VLOOKUP(G111,LU_Com!$A$44:$D$47,LangNum,FALSE))</f>
        <v/>
      </c>
      <c r="I111" s="4"/>
      <c r="J111" s="24" t="str">
        <f>IF(ISBLANK(I111),"",VLOOKUP(I111,LU_Com!$A$52:$D$55,LangNum,FALSE))</f>
        <v/>
      </c>
      <c r="K111" s="4"/>
      <c r="L111" s="24" t="str">
        <f>IF(ISBLANK(K111),"",VLOOKUP(K111,LU_Com!$A$60:$D$63,LangNum,FALSE))</f>
        <v/>
      </c>
      <c r="M111" s="4"/>
      <c r="N111" s="24" t="str">
        <f>IF(ISBLANK(M111),"",VLOOKUP(M111,LU_Com!$A$68:$D$71,LangNum,FALSE))</f>
        <v/>
      </c>
      <c r="O111" s="4"/>
      <c r="P111" s="24" t="str">
        <f>IF(ISBLANK(O111),"",VLOOKUP(O111,LU_Com!$A$76:$D$79,LangNum,FALSE))</f>
        <v/>
      </c>
      <c r="Q111" s="4"/>
      <c r="R111" s="24" t="str">
        <f>IF(ISBLANK(Q111),"",VLOOKUP(Q111,LU_Com!$A$84:$D$87,LangNum,FALSE))</f>
        <v/>
      </c>
      <c r="S111" s="4"/>
      <c r="T111" s="24" t="str">
        <f>IF(ISBLANK(S111),"",VLOOKUP(S111,LU_Com!$A$92:$D$95,LangNum,FALSE))</f>
        <v/>
      </c>
      <c r="U111" s="4"/>
      <c r="V111" s="24" t="str">
        <f>IF(ISBLANK(U111),"",VLOOKUP(U111,LU_Com!$A$100:$D$103,LangNum,FALSE))</f>
        <v/>
      </c>
      <c r="W111" s="4"/>
      <c r="X111" s="24" t="str">
        <f>IF(ISBLANK(W111),"",VLOOKUP(W111,LU_Com!$A$108:$D$111,LangNum,FALSE))</f>
        <v/>
      </c>
      <c r="Y111" s="4"/>
      <c r="Z111" s="24" t="str">
        <f>IF(ISBLANK(Y111),"",VLOOKUP(Y111,LU_Com!$A$116:$D$119,LangNum,FALSE))</f>
        <v/>
      </c>
      <c r="AB111" s="3" t="str">
        <f t="shared" si="15"/>
        <v/>
      </c>
      <c r="AC111" s="7" t="str">
        <f t="shared" si="16"/>
        <v/>
      </c>
      <c r="AD111" s="7" t="str">
        <f t="shared" si="17"/>
        <v/>
      </c>
      <c r="AE111" s="7" t="str">
        <f t="shared" si="18"/>
        <v/>
      </c>
      <c r="AF111" s="7" t="str">
        <f t="shared" si="19"/>
        <v/>
      </c>
      <c r="AG111" s="7" t="str">
        <f t="shared" si="20"/>
        <v/>
      </c>
      <c r="AH111" s="7" t="str">
        <f t="shared" si="21"/>
        <v/>
      </c>
      <c r="AI111" s="7" t="str">
        <f t="shared" si="22"/>
        <v/>
      </c>
      <c r="AJ111" s="7" t="str">
        <f t="shared" si="23"/>
        <v/>
      </c>
      <c r="AK111" s="7" t="str">
        <f t="shared" si="24"/>
        <v/>
      </c>
      <c r="AL111" s="7" t="str">
        <f t="shared" si="25"/>
        <v/>
      </c>
      <c r="AM111" s="7" t="str">
        <f t="shared" si="26"/>
        <v/>
      </c>
      <c r="AN111" s="7" t="str">
        <f t="shared" si="27"/>
        <v/>
      </c>
      <c r="AO111" t="str">
        <f t="shared" si="14"/>
        <v/>
      </c>
    </row>
    <row r="112" spans="1:41" x14ac:dyDescent="0.3">
      <c r="A112" s="3" t="s">
        <v>443</v>
      </c>
      <c r="B112" s="10"/>
      <c r="C112" s="25"/>
      <c r="D112" s="24" t="str">
        <f>IF(ISBLANK(C112),"",VLOOKUP(C112,LU_Com!$A$21:$D$30,LangNum,FALSE))</f>
        <v/>
      </c>
      <c r="E112" s="4"/>
      <c r="F112" s="24" t="str">
        <f>IF(ISBLANK(E112),"",VLOOKUP(E112,LU_Com!$A$36:$D$39,LangNum,FALSE))</f>
        <v/>
      </c>
      <c r="G112" s="4"/>
      <c r="H112" s="24" t="str">
        <f>IF(ISBLANK(G112),"",VLOOKUP(G112,LU_Com!$A$44:$D$47,LangNum,FALSE))</f>
        <v/>
      </c>
      <c r="I112" s="4"/>
      <c r="J112" s="24" t="str">
        <f>IF(ISBLANK(I112),"",VLOOKUP(I112,LU_Com!$A$52:$D$55,LangNum,FALSE))</f>
        <v/>
      </c>
      <c r="K112" s="4"/>
      <c r="L112" s="24" t="str">
        <f>IF(ISBLANK(K112),"",VLOOKUP(K112,LU_Com!$A$60:$D$63,LangNum,FALSE))</f>
        <v/>
      </c>
      <c r="M112" s="4"/>
      <c r="N112" s="24" t="str">
        <f>IF(ISBLANK(M112),"",VLOOKUP(M112,LU_Com!$A$68:$D$71,LangNum,FALSE))</f>
        <v/>
      </c>
      <c r="O112" s="4"/>
      <c r="P112" s="24" t="str">
        <f>IF(ISBLANK(O112),"",VLOOKUP(O112,LU_Com!$A$76:$D$79,LangNum,FALSE))</f>
        <v/>
      </c>
      <c r="Q112" s="4"/>
      <c r="R112" s="24" t="str">
        <f>IF(ISBLANK(Q112),"",VLOOKUP(Q112,LU_Com!$A$84:$D$87,LangNum,FALSE))</f>
        <v/>
      </c>
      <c r="S112" s="4"/>
      <c r="T112" s="24" t="str">
        <f>IF(ISBLANK(S112),"",VLOOKUP(S112,LU_Com!$A$92:$D$95,LangNum,FALSE))</f>
        <v/>
      </c>
      <c r="U112" s="4"/>
      <c r="V112" s="24" t="str">
        <f>IF(ISBLANK(U112),"",VLOOKUP(U112,LU_Com!$A$100:$D$103,LangNum,FALSE))</f>
        <v/>
      </c>
      <c r="W112" s="4"/>
      <c r="X112" s="24" t="str">
        <f>IF(ISBLANK(W112),"",VLOOKUP(W112,LU_Com!$A$108:$D$111,LangNum,FALSE))</f>
        <v/>
      </c>
      <c r="Y112" s="4"/>
      <c r="Z112" s="24" t="str">
        <f>IF(ISBLANK(Y112),"",VLOOKUP(Y112,LU_Com!$A$116:$D$119,LangNum,FALSE))</f>
        <v/>
      </c>
      <c r="AB112" s="3" t="str">
        <f t="shared" si="15"/>
        <v/>
      </c>
      <c r="AC112" s="7" t="str">
        <f t="shared" si="16"/>
        <v/>
      </c>
      <c r="AD112" s="7" t="str">
        <f t="shared" si="17"/>
        <v/>
      </c>
      <c r="AE112" s="7" t="str">
        <f t="shared" si="18"/>
        <v/>
      </c>
      <c r="AF112" s="7" t="str">
        <f t="shared" si="19"/>
        <v/>
      </c>
      <c r="AG112" s="7" t="str">
        <f t="shared" si="20"/>
        <v/>
      </c>
      <c r="AH112" s="7" t="str">
        <f t="shared" si="21"/>
        <v/>
      </c>
      <c r="AI112" s="7" t="str">
        <f t="shared" si="22"/>
        <v/>
      </c>
      <c r="AJ112" s="7" t="str">
        <f t="shared" si="23"/>
        <v/>
      </c>
      <c r="AK112" s="7" t="str">
        <f t="shared" si="24"/>
        <v/>
      </c>
      <c r="AL112" s="7" t="str">
        <f t="shared" si="25"/>
        <v/>
      </c>
      <c r="AM112" s="7" t="str">
        <f t="shared" si="26"/>
        <v/>
      </c>
      <c r="AN112" s="7" t="str">
        <f t="shared" si="27"/>
        <v/>
      </c>
      <c r="AO112" t="str">
        <f t="shared" si="14"/>
        <v/>
      </c>
    </row>
    <row r="113" spans="1:41" x14ac:dyDescent="0.3">
      <c r="A113" s="3" t="s">
        <v>444</v>
      </c>
      <c r="B113" s="10"/>
      <c r="C113" s="25"/>
      <c r="D113" s="24" t="str">
        <f>IF(ISBLANK(C113),"",VLOOKUP(C113,LU_Com!$A$21:$D$30,LangNum,FALSE))</f>
        <v/>
      </c>
      <c r="E113" s="4"/>
      <c r="F113" s="24" t="str">
        <f>IF(ISBLANK(E113),"",VLOOKUP(E113,LU_Com!$A$36:$D$39,LangNum,FALSE))</f>
        <v/>
      </c>
      <c r="G113" s="4"/>
      <c r="H113" s="24" t="str">
        <f>IF(ISBLANK(G113),"",VLOOKUP(G113,LU_Com!$A$44:$D$47,LangNum,FALSE))</f>
        <v/>
      </c>
      <c r="I113" s="4"/>
      <c r="J113" s="24" t="str">
        <f>IF(ISBLANK(I113),"",VLOOKUP(I113,LU_Com!$A$52:$D$55,LangNum,FALSE))</f>
        <v/>
      </c>
      <c r="K113" s="4"/>
      <c r="L113" s="24" t="str">
        <f>IF(ISBLANK(K113),"",VLOOKUP(K113,LU_Com!$A$60:$D$63,LangNum,FALSE))</f>
        <v/>
      </c>
      <c r="M113" s="4"/>
      <c r="N113" s="24" t="str">
        <f>IF(ISBLANK(M113),"",VLOOKUP(M113,LU_Com!$A$68:$D$71,LangNum,FALSE))</f>
        <v/>
      </c>
      <c r="O113" s="4"/>
      <c r="P113" s="24" t="str">
        <f>IF(ISBLANK(O113),"",VLOOKUP(O113,LU_Com!$A$76:$D$79,LangNum,FALSE))</f>
        <v/>
      </c>
      <c r="Q113" s="4"/>
      <c r="R113" s="24" t="str">
        <f>IF(ISBLANK(Q113),"",VLOOKUP(Q113,LU_Com!$A$84:$D$87,LangNum,FALSE))</f>
        <v/>
      </c>
      <c r="S113" s="4"/>
      <c r="T113" s="24" t="str">
        <f>IF(ISBLANK(S113),"",VLOOKUP(S113,LU_Com!$A$92:$D$95,LangNum,FALSE))</f>
        <v/>
      </c>
      <c r="U113" s="4"/>
      <c r="V113" s="24" t="str">
        <f>IF(ISBLANK(U113),"",VLOOKUP(U113,LU_Com!$A$100:$D$103,LangNum,FALSE))</f>
        <v/>
      </c>
      <c r="W113" s="4"/>
      <c r="X113" s="24" t="str">
        <f>IF(ISBLANK(W113),"",VLOOKUP(W113,LU_Com!$A$108:$D$111,LangNum,FALSE))</f>
        <v/>
      </c>
      <c r="Y113" s="4"/>
      <c r="Z113" s="24" t="str">
        <f>IF(ISBLANK(Y113),"",VLOOKUP(Y113,LU_Com!$A$116:$D$119,LangNum,FALSE))</f>
        <v/>
      </c>
      <c r="AB113" s="3" t="str">
        <f t="shared" si="15"/>
        <v/>
      </c>
      <c r="AC113" s="7" t="str">
        <f t="shared" si="16"/>
        <v/>
      </c>
      <c r="AD113" s="7" t="str">
        <f t="shared" si="17"/>
        <v/>
      </c>
      <c r="AE113" s="7" t="str">
        <f t="shared" si="18"/>
        <v/>
      </c>
      <c r="AF113" s="7" t="str">
        <f t="shared" si="19"/>
        <v/>
      </c>
      <c r="AG113" s="7" t="str">
        <f t="shared" si="20"/>
        <v/>
      </c>
      <c r="AH113" s="7" t="str">
        <f t="shared" si="21"/>
        <v/>
      </c>
      <c r="AI113" s="7" t="str">
        <f t="shared" si="22"/>
        <v/>
      </c>
      <c r="AJ113" s="7" t="str">
        <f t="shared" si="23"/>
        <v/>
      </c>
      <c r="AK113" s="7" t="str">
        <f t="shared" si="24"/>
        <v/>
      </c>
      <c r="AL113" s="7" t="str">
        <f t="shared" si="25"/>
        <v/>
      </c>
      <c r="AM113" s="7" t="str">
        <f t="shared" si="26"/>
        <v/>
      </c>
      <c r="AN113" s="7" t="str">
        <f t="shared" si="27"/>
        <v/>
      </c>
      <c r="AO113" t="str">
        <f t="shared" si="14"/>
        <v/>
      </c>
    </row>
    <row r="114" spans="1:41" x14ac:dyDescent="0.3">
      <c r="A114" s="3" t="s">
        <v>445</v>
      </c>
      <c r="B114" s="10"/>
      <c r="C114" s="25"/>
      <c r="D114" s="24" t="str">
        <f>IF(ISBLANK(C114),"",VLOOKUP(C114,LU_Com!$A$21:$D$30,LangNum,FALSE))</f>
        <v/>
      </c>
      <c r="E114" s="4"/>
      <c r="F114" s="24" t="str">
        <f>IF(ISBLANK(E114),"",VLOOKUP(E114,LU_Com!$A$36:$D$39,LangNum,FALSE))</f>
        <v/>
      </c>
      <c r="G114" s="4"/>
      <c r="H114" s="24" t="str">
        <f>IF(ISBLANK(G114),"",VLOOKUP(G114,LU_Com!$A$44:$D$47,LangNum,FALSE))</f>
        <v/>
      </c>
      <c r="I114" s="4"/>
      <c r="J114" s="24" t="str">
        <f>IF(ISBLANK(I114),"",VLOOKUP(I114,LU_Com!$A$52:$D$55,LangNum,FALSE))</f>
        <v/>
      </c>
      <c r="K114" s="4"/>
      <c r="L114" s="24" t="str">
        <f>IF(ISBLANK(K114),"",VLOOKUP(K114,LU_Com!$A$60:$D$63,LangNum,FALSE))</f>
        <v/>
      </c>
      <c r="M114" s="4"/>
      <c r="N114" s="24" t="str">
        <f>IF(ISBLANK(M114),"",VLOOKUP(M114,LU_Com!$A$68:$D$71,LangNum,FALSE))</f>
        <v/>
      </c>
      <c r="O114" s="4"/>
      <c r="P114" s="24" t="str">
        <f>IF(ISBLANK(O114),"",VLOOKUP(O114,LU_Com!$A$76:$D$79,LangNum,FALSE))</f>
        <v/>
      </c>
      <c r="Q114" s="4"/>
      <c r="R114" s="24" t="str">
        <f>IF(ISBLANK(Q114),"",VLOOKUP(Q114,LU_Com!$A$84:$D$87,LangNum,FALSE))</f>
        <v/>
      </c>
      <c r="S114" s="4"/>
      <c r="T114" s="24" t="str">
        <f>IF(ISBLANK(S114),"",VLOOKUP(S114,LU_Com!$A$92:$D$95,LangNum,FALSE))</f>
        <v/>
      </c>
      <c r="U114" s="4"/>
      <c r="V114" s="24" t="str">
        <f>IF(ISBLANK(U114),"",VLOOKUP(U114,LU_Com!$A$100:$D$103,LangNum,FALSE))</f>
        <v/>
      </c>
      <c r="W114" s="4"/>
      <c r="X114" s="24" t="str">
        <f>IF(ISBLANK(W114),"",VLOOKUP(W114,LU_Com!$A$108:$D$111,LangNum,FALSE))</f>
        <v/>
      </c>
      <c r="Y114" s="4"/>
      <c r="Z114" s="24" t="str">
        <f>IF(ISBLANK(Y114),"",VLOOKUP(Y114,LU_Com!$A$116:$D$119,LangNum,FALSE))</f>
        <v/>
      </c>
      <c r="AB114" s="3" t="str">
        <f t="shared" si="15"/>
        <v/>
      </c>
      <c r="AC114" s="7" t="str">
        <f t="shared" si="16"/>
        <v/>
      </c>
      <c r="AD114" s="7" t="str">
        <f t="shared" si="17"/>
        <v/>
      </c>
      <c r="AE114" s="7" t="str">
        <f t="shared" si="18"/>
        <v/>
      </c>
      <c r="AF114" s="7" t="str">
        <f t="shared" si="19"/>
        <v/>
      </c>
      <c r="AG114" s="7" t="str">
        <f t="shared" si="20"/>
        <v/>
      </c>
      <c r="AH114" s="7" t="str">
        <f t="shared" si="21"/>
        <v/>
      </c>
      <c r="AI114" s="7" t="str">
        <f t="shared" si="22"/>
        <v/>
      </c>
      <c r="AJ114" s="7" t="str">
        <f t="shared" si="23"/>
        <v/>
      </c>
      <c r="AK114" s="7" t="str">
        <f t="shared" si="24"/>
        <v/>
      </c>
      <c r="AL114" s="7" t="str">
        <f t="shared" si="25"/>
        <v/>
      </c>
      <c r="AM114" s="7" t="str">
        <f t="shared" si="26"/>
        <v/>
      </c>
      <c r="AN114" s="7" t="str">
        <f t="shared" si="27"/>
        <v/>
      </c>
      <c r="AO114" t="str">
        <f t="shared" si="14"/>
        <v/>
      </c>
    </row>
    <row r="115" spans="1:41" x14ac:dyDescent="0.3">
      <c r="A115" s="3" t="s">
        <v>446</v>
      </c>
      <c r="B115" s="10"/>
      <c r="C115" s="25"/>
      <c r="D115" s="24" t="str">
        <f>IF(ISBLANK(C115),"",VLOOKUP(C115,LU_Com!$A$21:$D$30,LangNum,FALSE))</f>
        <v/>
      </c>
      <c r="E115" s="4"/>
      <c r="F115" s="24" t="str">
        <f>IF(ISBLANK(E115),"",VLOOKUP(E115,LU_Com!$A$36:$D$39,LangNum,FALSE))</f>
        <v/>
      </c>
      <c r="G115" s="4"/>
      <c r="H115" s="24" t="str">
        <f>IF(ISBLANK(G115),"",VLOOKUP(G115,LU_Com!$A$44:$D$47,LangNum,FALSE))</f>
        <v/>
      </c>
      <c r="I115" s="4"/>
      <c r="J115" s="24" t="str">
        <f>IF(ISBLANK(I115),"",VLOOKUP(I115,LU_Com!$A$52:$D$55,LangNum,FALSE))</f>
        <v/>
      </c>
      <c r="K115" s="4"/>
      <c r="L115" s="24" t="str">
        <f>IF(ISBLANK(K115),"",VLOOKUP(K115,LU_Com!$A$60:$D$63,LangNum,FALSE))</f>
        <v/>
      </c>
      <c r="M115" s="4"/>
      <c r="N115" s="24" t="str">
        <f>IF(ISBLANK(M115),"",VLOOKUP(M115,LU_Com!$A$68:$D$71,LangNum,FALSE))</f>
        <v/>
      </c>
      <c r="O115" s="4"/>
      <c r="P115" s="24" t="str">
        <f>IF(ISBLANK(O115),"",VLOOKUP(O115,LU_Com!$A$76:$D$79,LangNum,FALSE))</f>
        <v/>
      </c>
      <c r="Q115" s="4"/>
      <c r="R115" s="24" t="str">
        <f>IF(ISBLANK(Q115),"",VLOOKUP(Q115,LU_Com!$A$84:$D$87,LangNum,FALSE))</f>
        <v/>
      </c>
      <c r="S115" s="4"/>
      <c r="T115" s="24" t="str">
        <f>IF(ISBLANK(S115),"",VLOOKUP(S115,LU_Com!$A$92:$D$95,LangNum,FALSE))</f>
        <v/>
      </c>
      <c r="U115" s="4"/>
      <c r="V115" s="24" t="str">
        <f>IF(ISBLANK(U115),"",VLOOKUP(U115,LU_Com!$A$100:$D$103,LangNum,FALSE))</f>
        <v/>
      </c>
      <c r="W115" s="4"/>
      <c r="X115" s="24" t="str">
        <f>IF(ISBLANK(W115),"",VLOOKUP(W115,LU_Com!$A$108:$D$111,LangNum,FALSE))</f>
        <v/>
      </c>
      <c r="Y115" s="4"/>
      <c r="Z115" s="24" t="str">
        <f>IF(ISBLANK(Y115),"",VLOOKUP(Y115,LU_Com!$A$116:$D$119,LangNum,FALSE))</f>
        <v/>
      </c>
      <c r="AB115" s="3" t="str">
        <f t="shared" si="15"/>
        <v/>
      </c>
      <c r="AC115" s="7" t="str">
        <f t="shared" si="16"/>
        <v/>
      </c>
      <c r="AD115" s="7" t="str">
        <f t="shared" si="17"/>
        <v/>
      </c>
      <c r="AE115" s="7" t="str">
        <f t="shared" si="18"/>
        <v/>
      </c>
      <c r="AF115" s="7" t="str">
        <f t="shared" si="19"/>
        <v/>
      </c>
      <c r="AG115" s="7" t="str">
        <f t="shared" si="20"/>
        <v/>
      </c>
      <c r="AH115" s="7" t="str">
        <f t="shared" si="21"/>
        <v/>
      </c>
      <c r="AI115" s="7" t="str">
        <f t="shared" si="22"/>
        <v/>
      </c>
      <c r="AJ115" s="7" t="str">
        <f t="shared" si="23"/>
        <v/>
      </c>
      <c r="AK115" s="7" t="str">
        <f t="shared" si="24"/>
        <v/>
      </c>
      <c r="AL115" s="7" t="str">
        <f t="shared" si="25"/>
        <v/>
      </c>
      <c r="AM115" s="7" t="str">
        <f t="shared" si="26"/>
        <v/>
      </c>
      <c r="AN115" s="7" t="str">
        <f t="shared" si="27"/>
        <v/>
      </c>
      <c r="AO115" t="str">
        <f t="shared" si="14"/>
        <v/>
      </c>
    </row>
    <row r="116" spans="1:41" x14ac:dyDescent="0.3">
      <c r="A116" s="3" t="s">
        <v>447</v>
      </c>
      <c r="B116" s="10"/>
      <c r="C116" s="25"/>
      <c r="D116" s="24" t="str">
        <f>IF(ISBLANK(C116),"",VLOOKUP(C116,LU_Com!$A$21:$D$30,LangNum,FALSE))</f>
        <v/>
      </c>
      <c r="E116" s="4"/>
      <c r="F116" s="24" t="str">
        <f>IF(ISBLANK(E116),"",VLOOKUP(E116,LU_Com!$A$36:$D$39,LangNum,FALSE))</f>
        <v/>
      </c>
      <c r="G116" s="4"/>
      <c r="H116" s="24" t="str">
        <f>IF(ISBLANK(G116),"",VLOOKUP(G116,LU_Com!$A$44:$D$47,LangNum,FALSE))</f>
        <v/>
      </c>
      <c r="I116" s="4"/>
      <c r="J116" s="24" t="str">
        <f>IF(ISBLANK(I116),"",VLOOKUP(I116,LU_Com!$A$52:$D$55,LangNum,FALSE))</f>
        <v/>
      </c>
      <c r="K116" s="4"/>
      <c r="L116" s="24" t="str">
        <f>IF(ISBLANK(K116),"",VLOOKUP(K116,LU_Com!$A$60:$D$63,LangNum,FALSE))</f>
        <v/>
      </c>
      <c r="M116" s="4"/>
      <c r="N116" s="24" t="str">
        <f>IF(ISBLANK(M116),"",VLOOKUP(M116,LU_Com!$A$68:$D$71,LangNum,FALSE))</f>
        <v/>
      </c>
      <c r="O116" s="4"/>
      <c r="P116" s="24" t="str">
        <f>IF(ISBLANK(O116),"",VLOOKUP(O116,LU_Com!$A$76:$D$79,LangNum,FALSE))</f>
        <v/>
      </c>
      <c r="Q116" s="4"/>
      <c r="R116" s="24" t="str">
        <f>IF(ISBLANK(Q116),"",VLOOKUP(Q116,LU_Com!$A$84:$D$87,LangNum,FALSE))</f>
        <v/>
      </c>
      <c r="S116" s="4"/>
      <c r="T116" s="24" t="str">
        <f>IF(ISBLANK(S116),"",VLOOKUP(S116,LU_Com!$A$92:$D$95,LangNum,FALSE))</f>
        <v/>
      </c>
      <c r="U116" s="4"/>
      <c r="V116" s="24" t="str">
        <f>IF(ISBLANK(U116),"",VLOOKUP(U116,LU_Com!$A$100:$D$103,LangNum,FALSE))</f>
        <v/>
      </c>
      <c r="W116" s="4"/>
      <c r="X116" s="24" t="str">
        <f>IF(ISBLANK(W116),"",VLOOKUP(W116,LU_Com!$A$108:$D$111,LangNum,FALSE))</f>
        <v/>
      </c>
      <c r="Y116" s="4"/>
      <c r="Z116" s="24" t="str">
        <f>IF(ISBLANK(Y116),"",VLOOKUP(Y116,LU_Com!$A$116:$D$119,LangNum,FALSE))</f>
        <v/>
      </c>
      <c r="AB116" s="3" t="str">
        <f t="shared" si="15"/>
        <v/>
      </c>
      <c r="AC116" s="7" t="str">
        <f t="shared" si="16"/>
        <v/>
      </c>
      <c r="AD116" s="7" t="str">
        <f t="shared" si="17"/>
        <v/>
      </c>
      <c r="AE116" s="7" t="str">
        <f t="shared" si="18"/>
        <v/>
      </c>
      <c r="AF116" s="7" t="str">
        <f t="shared" si="19"/>
        <v/>
      </c>
      <c r="AG116" s="7" t="str">
        <f t="shared" si="20"/>
        <v/>
      </c>
      <c r="AH116" s="7" t="str">
        <f t="shared" si="21"/>
        <v/>
      </c>
      <c r="AI116" s="7" t="str">
        <f t="shared" si="22"/>
        <v/>
      </c>
      <c r="AJ116" s="7" t="str">
        <f t="shared" si="23"/>
        <v/>
      </c>
      <c r="AK116" s="7" t="str">
        <f t="shared" si="24"/>
        <v/>
      </c>
      <c r="AL116" s="7" t="str">
        <f t="shared" si="25"/>
        <v/>
      </c>
      <c r="AM116" s="7" t="str">
        <f t="shared" si="26"/>
        <v/>
      </c>
      <c r="AN116" s="7" t="str">
        <f t="shared" si="27"/>
        <v/>
      </c>
      <c r="AO116" t="str">
        <f t="shared" si="14"/>
        <v/>
      </c>
    </row>
    <row r="117" spans="1:41" x14ac:dyDescent="0.3">
      <c r="A117" s="3" t="s">
        <v>448</v>
      </c>
      <c r="B117" s="10"/>
      <c r="C117" s="25"/>
      <c r="D117" s="24" t="str">
        <f>IF(ISBLANK(C117),"",VLOOKUP(C117,LU_Com!$A$21:$D$30,LangNum,FALSE))</f>
        <v/>
      </c>
      <c r="E117" s="4"/>
      <c r="F117" s="24" t="str">
        <f>IF(ISBLANK(E117),"",VLOOKUP(E117,LU_Com!$A$36:$D$39,LangNum,FALSE))</f>
        <v/>
      </c>
      <c r="G117" s="4"/>
      <c r="H117" s="24" t="str">
        <f>IF(ISBLANK(G117),"",VLOOKUP(G117,LU_Com!$A$44:$D$47,LangNum,FALSE))</f>
        <v/>
      </c>
      <c r="I117" s="4"/>
      <c r="J117" s="24" t="str">
        <f>IF(ISBLANK(I117),"",VLOOKUP(I117,LU_Com!$A$52:$D$55,LangNum,FALSE))</f>
        <v/>
      </c>
      <c r="K117" s="4"/>
      <c r="L117" s="24" t="str">
        <f>IF(ISBLANK(K117),"",VLOOKUP(K117,LU_Com!$A$60:$D$63,LangNum,FALSE))</f>
        <v/>
      </c>
      <c r="M117" s="4"/>
      <c r="N117" s="24" t="str">
        <f>IF(ISBLANK(M117),"",VLOOKUP(M117,LU_Com!$A$68:$D$71,LangNum,FALSE))</f>
        <v/>
      </c>
      <c r="O117" s="4"/>
      <c r="P117" s="24" t="str">
        <f>IF(ISBLANK(O117),"",VLOOKUP(O117,LU_Com!$A$76:$D$79,LangNum,FALSE))</f>
        <v/>
      </c>
      <c r="Q117" s="4"/>
      <c r="R117" s="24" t="str">
        <f>IF(ISBLANK(Q117),"",VLOOKUP(Q117,LU_Com!$A$84:$D$87,LangNum,FALSE))</f>
        <v/>
      </c>
      <c r="S117" s="4"/>
      <c r="T117" s="24" t="str">
        <f>IF(ISBLANK(S117),"",VLOOKUP(S117,LU_Com!$A$92:$D$95,LangNum,FALSE))</f>
        <v/>
      </c>
      <c r="U117" s="4"/>
      <c r="V117" s="24" t="str">
        <f>IF(ISBLANK(U117),"",VLOOKUP(U117,LU_Com!$A$100:$D$103,LangNum,FALSE))</f>
        <v/>
      </c>
      <c r="W117" s="4"/>
      <c r="X117" s="24" t="str">
        <f>IF(ISBLANK(W117),"",VLOOKUP(W117,LU_Com!$A$108:$D$111,LangNum,FALSE))</f>
        <v/>
      </c>
      <c r="Y117" s="4"/>
      <c r="Z117" s="24" t="str">
        <f>IF(ISBLANK(Y117),"",VLOOKUP(Y117,LU_Com!$A$116:$D$119,LangNum,FALSE))</f>
        <v/>
      </c>
      <c r="AB117" s="3" t="str">
        <f t="shared" si="15"/>
        <v/>
      </c>
      <c r="AC117" s="7" t="str">
        <f t="shared" si="16"/>
        <v/>
      </c>
      <c r="AD117" s="7" t="str">
        <f t="shared" si="17"/>
        <v/>
      </c>
      <c r="AE117" s="7" t="str">
        <f t="shared" si="18"/>
        <v/>
      </c>
      <c r="AF117" s="7" t="str">
        <f t="shared" si="19"/>
        <v/>
      </c>
      <c r="AG117" s="7" t="str">
        <f t="shared" si="20"/>
        <v/>
      </c>
      <c r="AH117" s="7" t="str">
        <f t="shared" si="21"/>
        <v/>
      </c>
      <c r="AI117" s="7" t="str">
        <f t="shared" si="22"/>
        <v/>
      </c>
      <c r="AJ117" s="7" t="str">
        <f t="shared" si="23"/>
        <v/>
      </c>
      <c r="AK117" s="7" t="str">
        <f t="shared" si="24"/>
        <v/>
      </c>
      <c r="AL117" s="7" t="str">
        <f t="shared" si="25"/>
        <v/>
      </c>
      <c r="AM117" s="7" t="str">
        <f t="shared" si="26"/>
        <v/>
      </c>
      <c r="AN117" s="7" t="str">
        <f t="shared" si="27"/>
        <v/>
      </c>
      <c r="AO117" t="str">
        <f t="shared" si="14"/>
        <v/>
      </c>
    </row>
    <row r="118" spans="1:41" x14ac:dyDescent="0.3">
      <c r="A118" s="3" t="s">
        <v>449</v>
      </c>
      <c r="B118" s="10"/>
      <c r="C118" s="25"/>
      <c r="D118" s="24" t="str">
        <f>IF(ISBLANK(C118),"",VLOOKUP(C118,LU_Com!$A$21:$D$30,LangNum,FALSE))</f>
        <v/>
      </c>
      <c r="E118" s="4"/>
      <c r="F118" s="24" t="str">
        <f>IF(ISBLANK(E118),"",VLOOKUP(E118,LU_Com!$A$36:$D$39,LangNum,FALSE))</f>
        <v/>
      </c>
      <c r="G118" s="4"/>
      <c r="H118" s="24" t="str">
        <f>IF(ISBLANK(G118),"",VLOOKUP(G118,LU_Com!$A$44:$D$47,LangNum,FALSE))</f>
        <v/>
      </c>
      <c r="I118" s="4"/>
      <c r="J118" s="24" t="str">
        <f>IF(ISBLANK(I118),"",VLOOKUP(I118,LU_Com!$A$52:$D$55,LangNum,FALSE))</f>
        <v/>
      </c>
      <c r="K118" s="4"/>
      <c r="L118" s="24" t="str">
        <f>IF(ISBLANK(K118),"",VLOOKUP(K118,LU_Com!$A$60:$D$63,LangNum,FALSE))</f>
        <v/>
      </c>
      <c r="M118" s="4"/>
      <c r="N118" s="24" t="str">
        <f>IF(ISBLANK(M118),"",VLOOKUP(M118,LU_Com!$A$68:$D$71,LangNum,FALSE))</f>
        <v/>
      </c>
      <c r="O118" s="4"/>
      <c r="P118" s="24" t="str">
        <f>IF(ISBLANK(O118),"",VLOOKUP(O118,LU_Com!$A$76:$D$79,LangNum,FALSE))</f>
        <v/>
      </c>
      <c r="Q118" s="4"/>
      <c r="R118" s="24" t="str">
        <f>IF(ISBLANK(Q118),"",VLOOKUP(Q118,LU_Com!$A$84:$D$87,LangNum,FALSE))</f>
        <v/>
      </c>
      <c r="S118" s="4"/>
      <c r="T118" s="24" t="str">
        <f>IF(ISBLANK(S118),"",VLOOKUP(S118,LU_Com!$A$92:$D$95,LangNum,FALSE))</f>
        <v/>
      </c>
      <c r="U118" s="4"/>
      <c r="V118" s="24" t="str">
        <f>IF(ISBLANK(U118),"",VLOOKUP(U118,LU_Com!$A$100:$D$103,LangNum,FALSE))</f>
        <v/>
      </c>
      <c r="W118" s="4"/>
      <c r="X118" s="24" t="str">
        <f>IF(ISBLANK(W118),"",VLOOKUP(W118,LU_Com!$A$108:$D$111,LangNum,FALSE))</f>
        <v/>
      </c>
      <c r="Y118" s="4"/>
      <c r="Z118" s="24" t="str">
        <f>IF(ISBLANK(Y118),"",VLOOKUP(Y118,LU_Com!$A$116:$D$119,LangNum,FALSE))</f>
        <v/>
      </c>
      <c r="AB118" s="3" t="str">
        <f t="shared" si="15"/>
        <v/>
      </c>
      <c r="AC118" s="7" t="str">
        <f t="shared" si="16"/>
        <v/>
      </c>
      <c r="AD118" s="7" t="str">
        <f t="shared" si="17"/>
        <v/>
      </c>
      <c r="AE118" s="7" t="str">
        <f t="shared" si="18"/>
        <v/>
      </c>
      <c r="AF118" s="7" t="str">
        <f t="shared" si="19"/>
        <v/>
      </c>
      <c r="AG118" s="7" t="str">
        <f t="shared" si="20"/>
        <v/>
      </c>
      <c r="AH118" s="7" t="str">
        <f t="shared" si="21"/>
        <v/>
      </c>
      <c r="AI118" s="7" t="str">
        <f t="shared" si="22"/>
        <v/>
      </c>
      <c r="AJ118" s="7" t="str">
        <f t="shared" si="23"/>
        <v/>
      </c>
      <c r="AK118" s="7" t="str">
        <f t="shared" si="24"/>
        <v/>
      </c>
      <c r="AL118" s="7" t="str">
        <f t="shared" si="25"/>
        <v/>
      </c>
      <c r="AM118" s="7" t="str">
        <f t="shared" si="26"/>
        <v/>
      </c>
      <c r="AN118" s="7" t="str">
        <f t="shared" si="27"/>
        <v/>
      </c>
      <c r="AO118" t="str">
        <f t="shared" si="14"/>
        <v/>
      </c>
    </row>
    <row r="119" spans="1:41" x14ac:dyDescent="0.3">
      <c r="A119" s="3" t="s">
        <v>450</v>
      </c>
      <c r="B119" s="10"/>
      <c r="C119" s="25"/>
      <c r="D119" s="24" t="str">
        <f>IF(ISBLANK(C119),"",VLOOKUP(C119,LU_Com!$A$21:$D$30,LangNum,FALSE))</f>
        <v/>
      </c>
      <c r="E119" s="4"/>
      <c r="F119" s="24" t="str">
        <f>IF(ISBLANK(E119),"",VLOOKUP(E119,LU_Com!$A$36:$D$39,LangNum,FALSE))</f>
        <v/>
      </c>
      <c r="G119" s="4"/>
      <c r="H119" s="24" t="str">
        <f>IF(ISBLANK(G119),"",VLOOKUP(G119,LU_Com!$A$44:$D$47,LangNum,FALSE))</f>
        <v/>
      </c>
      <c r="I119" s="4"/>
      <c r="J119" s="24" t="str">
        <f>IF(ISBLANK(I119),"",VLOOKUP(I119,LU_Com!$A$52:$D$55,LangNum,FALSE))</f>
        <v/>
      </c>
      <c r="K119" s="4"/>
      <c r="L119" s="24" t="str">
        <f>IF(ISBLANK(K119),"",VLOOKUP(K119,LU_Com!$A$60:$D$63,LangNum,FALSE))</f>
        <v/>
      </c>
      <c r="M119" s="4"/>
      <c r="N119" s="24" t="str">
        <f>IF(ISBLANK(M119),"",VLOOKUP(M119,LU_Com!$A$68:$D$71,LangNum,FALSE))</f>
        <v/>
      </c>
      <c r="O119" s="4"/>
      <c r="P119" s="24" t="str">
        <f>IF(ISBLANK(O119),"",VLOOKUP(O119,LU_Com!$A$76:$D$79,LangNum,FALSE))</f>
        <v/>
      </c>
      <c r="Q119" s="4"/>
      <c r="R119" s="24" t="str">
        <f>IF(ISBLANK(Q119),"",VLOOKUP(Q119,LU_Com!$A$84:$D$87,LangNum,FALSE))</f>
        <v/>
      </c>
      <c r="S119" s="4"/>
      <c r="T119" s="24" t="str">
        <f>IF(ISBLANK(S119),"",VLOOKUP(S119,LU_Com!$A$92:$D$95,LangNum,FALSE))</f>
        <v/>
      </c>
      <c r="U119" s="4"/>
      <c r="V119" s="24" t="str">
        <f>IF(ISBLANK(U119),"",VLOOKUP(U119,LU_Com!$A$100:$D$103,LangNum,FALSE))</f>
        <v/>
      </c>
      <c r="W119" s="4"/>
      <c r="X119" s="24" t="str">
        <f>IF(ISBLANK(W119),"",VLOOKUP(W119,LU_Com!$A$108:$D$111,LangNum,FALSE))</f>
        <v/>
      </c>
      <c r="Y119" s="4"/>
      <c r="Z119" s="24" t="str">
        <f>IF(ISBLANK(Y119),"",VLOOKUP(Y119,LU_Com!$A$116:$D$119,LangNum,FALSE))</f>
        <v/>
      </c>
      <c r="AB119" s="3" t="str">
        <f t="shared" si="15"/>
        <v/>
      </c>
      <c r="AC119" s="7" t="str">
        <f t="shared" si="16"/>
        <v/>
      </c>
      <c r="AD119" s="7" t="str">
        <f t="shared" si="17"/>
        <v/>
      </c>
      <c r="AE119" s="7" t="str">
        <f t="shared" si="18"/>
        <v/>
      </c>
      <c r="AF119" s="7" t="str">
        <f t="shared" si="19"/>
        <v/>
      </c>
      <c r="AG119" s="7" t="str">
        <f t="shared" si="20"/>
        <v/>
      </c>
      <c r="AH119" s="7" t="str">
        <f t="shared" si="21"/>
        <v/>
      </c>
      <c r="AI119" s="7" t="str">
        <f t="shared" si="22"/>
        <v/>
      </c>
      <c r="AJ119" s="7" t="str">
        <f t="shared" si="23"/>
        <v/>
      </c>
      <c r="AK119" s="7" t="str">
        <f t="shared" si="24"/>
        <v/>
      </c>
      <c r="AL119" s="7" t="str">
        <f t="shared" si="25"/>
        <v/>
      </c>
      <c r="AM119" s="7" t="str">
        <f t="shared" si="26"/>
        <v/>
      </c>
      <c r="AN119" s="7" t="str">
        <f t="shared" si="27"/>
        <v/>
      </c>
      <c r="AO119" t="str">
        <f t="shared" si="14"/>
        <v/>
      </c>
    </row>
    <row r="120" spans="1:41" x14ac:dyDescent="0.3">
      <c r="A120" s="3" t="s">
        <v>451</v>
      </c>
      <c r="B120" s="10"/>
      <c r="C120" s="25"/>
      <c r="D120" s="24" t="str">
        <f>IF(ISBLANK(C120),"",VLOOKUP(C120,LU_Com!$A$21:$D$30,LangNum,FALSE))</f>
        <v/>
      </c>
      <c r="E120" s="4"/>
      <c r="F120" s="24" t="str">
        <f>IF(ISBLANK(E120),"",VLOOKUP(E120,LU_Com!$A$36:$D$39,LangNum,FALSE))</f>
        <v/>
      </c>
      <c r="G120" s="4"/>
      <c r="H120" s="24" t="str">
        <f>IF(ISBLANK(G120),"",VLOOKUP(G120,LU_Com!$A$44:$D$47,LangNum,FALSE))</f>
        <v/>
      </c>
      <c r="I120" s="4"/>
      <c r="J120" s="24" t="str">
        <f>IF(ISBLANK(I120),"",VLOOKUP(I120,LU_Com!$A$52:$D$55,LangNum,FALSE))</f>
        <v/>
      </c>
      <c r="K120" s="4"/>
      <c r="L120" s="24" t="str">
        <f>IF(ISBLANK(K120),"",VLOOKUP(K120,LU_Com!$A$60:$D$63,LangNum,FALSE))</f>
        <v/>
      </c>
      <c r="M120" s="4"/>
      <c r="N120" s="24" t="str">
        <f>IF(ISBLANK(M120),"",VLOOKUP(M120,LU_Com!$A$68:$D$71,LangNum,FALSE))</f>
        <v/>
      </c>
      <c r="O120" s="4"/>
      <c r="P120" s="24" t="str">
        <f>IF(ISBLANK(O120),"",VLOOKUP(O120,LU_Com!$A$76:$D$79,LangNum,FALSE))</f>
        <v/>
      </c>
      <c r="Q120" s="4"/>
      <c r="R120" s="24" t="str">
        <f>IF(ISBLANK(Q120),"",VLOOKUP(Q120,LU_Com!$A$84:$D$87,LangNum,FALSE))</f>
        <v/>
      </c>
      <c r="S120" s="4"/>
      <c r="T120" s="24" t="str">
        <f>IF(ISBLANK(S120),"",VLOOKUP(S120,LU_Com!$A$92:$D$95,LangNum,FALSE))</f>
        <v/>
      </c>
      <c r="U120" s="4"/>
      <c r="V120" s="24" t="str">
        <f>IF(ISBLANK(U120),"",VLOOKUP(U120,LU_Com!$A$100:$D$103,LangNum,FALSE))</f>
        <v/>
      </c>
      <c r="W120" s="4"/>
      <c r="X120" s="24" t="str">
        <f>IF(ISBLANK(W120),"",VLOOKUP(W120,LU_Com!$A$108:$D$111,LangNum,FALSE))</f>
        <v/>
      </c>
      <c r="Y120" s="4"/>
      <c r="Z120" s="24" t="str">
        <f>IF(ISBLANK(Y120),"",VLOOKUP(Y120,LU_Com!$A$116:$D$119,LangNum,FALSE))</f>
        <v/>
      </c>
      <c r="AB120" s="3" t="str">
        <f t="shared" si="15"/>
        <v/>
      </c>
      <c r="AC120" s="7" t="str">
        <f t="shared" si="16"/>
        <v/>
      </c>
      <c r="AD120" s="7" t="str">
        <f t="shared" si="17"/>
        <v/>
      </c>
      <c r="AE120" s="7" t="str">
        <f t="shared" si="18"/>
        <v/>
      </c>
      <c r="AF120" s="7" t="str">
        <f t="shared" si="19"/>
        <v/>
      </c>
      <c r="AG120" s="7" t="str">
        <f t="shared" si="20"/>
        <v/>
      </c>
      <c r="AH120" s="7" t="str">
        <f t="shared" si="21"/>
        <v/>
      </c>
      <c r="AI120" s="7" t="str">
        <f t="shared" si="22"/>
        <v/>
      </c>
      <c r="AJ120" s="7" t="str">
        <f t="shared" si="23"/>
        <v/>
      </c>
      <c r="AK120" s="7" t="str">
        <f t="shared" si="24"/>
        <v/>
      </c>
      <c r="AL120" s="7" t="str">
        <f t="shared" si="25"/>
        <v/>
      </c>
      <c r="AM120" s="7" t="str">
        <f t="shared" si="26"/>
        <v/>
      </c>
      <c r="AN120" s="7" t="str">
        <f t="shared" si="27"/>
        <v/>
      </c>
      <c r="AO120" t="str">
        <f t="shared" si="14"/>
        <v/>
      </c>
    </row>
  </sheetData>
  <dataConsolidate/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BA490916-23F2-461D-B7D6-A6A0843A2F10}">
          <x14:formula1>
            <xm:f>LU_Com!$A$36:$A$39</xm:f>
          </x14:formula1>
          <xm:sqref>E21:E120</xm:sqref>
        </x14:dataValidation>
        <x14:dataValidation type="list" allowBlank="1" showInputMessage="1" showErrorMessage="1" xr:uid="{18A2E62B-462A-49F7-98F5-7D57B0ABC000}">
          <x14:formula1>
            <xm:f>LU_Com!$A$44:$A$47</xm:f>
          </x14:formula1>
          <xm:sqref>G21:G120</xm:sqref>
        </x14:dataValidation>
        <x14:dataValidation type="list" allowBlank="1" showInputMessage="1" showErrorMessage="1" xr:uid="{A1E32CCF-249F-4C46-9DFD-A4ADCB73CBDE}">
          <x14:formula1>
            <xm:f>LU_Com!$A$52:$A$55</xm:f>
          </x14:formula1>
          <xm:sqref>I21:I120</xm:sqref>
        </x14:dataValidation>
        <x14:dataValidation type="list" allowBlank="1" showInputMessage="1" showErrorMessage="1" xr:uid="{44130752-BD61-42D2-A356-A85865C374FC}">
          <x14:formula1>
            <xm:f>LU_Com!$A$21:$A$30</xm:f>
          </x14:formula1>
          <xm:sqref>C21:C120</xm:sqref>
        </x14:dataValidation>
        <x14:dataValidation type="list" allowBlank="1" showInputMessage="1" showErrorMessage="1" xr:uid="{8D308EF3-BB64-43F0-9A71-25D550D93224}">
          <x14:formula1>
            <xm:f>LU_Com!$A$60:$A$63</xm:f>
          </x14:formula1>
          <xm:sqref>K21:K120</xm:sqref>
        </x14:dataValidation>
        <x14:dataValidation type="list" allowBlank="1" showInputMessage="1" showErrorMessage="1" xr:uid="{C9A9C299-9C70-4B29-8F89-FD9BE1D79F61}">
          <x14:formula1>
            <xm:f>LU_Com!$A$68:$A$71</xm:f>
          </x14:formula1>
          <xm:sqref>M21:M120</xm:sqref>
        </x14:dataValidation>
        <x14:dataValidation type="list" allowBlank="1" showInputMessage="1" showErrorMessage="1" xr:uid="{9244A139-5F6B-413A-AA4F-1F49EF1EEB47}">
          <x14:formula1>
            <xm:f>LU_Com!$A$76:$A$79</xm:f>
          </x14:formula1>
          <xm:sqref>O21:O120</xm:sqref>
        </x14:dataValidation>
        <x14:dataValidation type="list" allowBlank="1" showInputMessage="1" showErrorMessage="1" xr:uid="{60514637-8ECF-43A9-ACC0-7BBFD3590F5A}">
          <x14:formula1>
            <xm:f>LU_Com!$A$84:$A$87</xm:f>
          </x14:formula1>
          <xm:sqref>Q21:Q120</xm:sqref>
        </x14:dataValidation>
        <x14:dataValidation type="list" allowBlank="1" showInputMessage="1" showErrorMessage="1" xr:uid="{B65ACFCF-1AF0-477C-BF09-42218FE9C3BE}">
          <x14:formula1>
            <xm:f>LU_Com!$A$92:$A$95</xm:f>
          </x14:formula1>
          <xm:sqref>S21:S120</xm:sqref>
        </x14:dataValidation>
        <x14:dataValidation type="list" allowBlank="1" showInputMessage="1" showErrorMessage="1" xr:uid="{6E6AF98E-80BB-4638-8CF0-1142B4CFB3F8}">
          <x14:formula1>
            <xm:f>LU_Com!$A$100:$A$103</xm:f>
          </x14:formula1>
          <xm:sqref>U21:U120</xm:sqref>
        </x14:dataValidation>
        <x14:dataValidation type="list" allowBlank="1" showInputMessage="1" showErrorMessage="1" xr:uid="{24C7EC96-78F2-4765-9692-C530460E8777}">
          <x14:formula1>
            <xm:f>LU_Com!$A$108:$A$111</xm:f>
          </x14:formula1>
          <xm:sqref>W21:W120</xm:sqref>
        </x14:dataValidation>
        <x14:dataValidation type="list" allowBlank="1" showInputMessage="1" showErrorMessage="1" xr:uid="{88B0C517-A0F9-4617-A1B2-BEEE5D12EC9B}">
          <x14:formula1>
            <xm:f>LU_Com!$A$116:$A$119</xm:f>
          </x14:formula1>
          <xm:sqref>Y21:Y120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7F82-D3B2-4567-B9F1-6F9BF819AF18}">
  <dimension ref="A10:I35"/>
  <sheetViews>
    <sheetView topLeftCell="A8" workbookViewId="0">
      <selection activeCell="I11" sqref="I11"/>
    </sheetView>
    <sheetView workbookViewId="1">
      <selection activeCell="I11" sqref="I11"/>
    </sheetView>
  </sheetViews>
  <sheetFormatPr defaultRowHeight="14.4" x14ac:dyDescent="0.3"/>
  <cols>
    <col min="2" max="2" width="93.109375" customWidth="1"/>
    <col min="3" max="3" width="7" customWidth="1"/>
    <col min="4" max="4" width="39.109375" customWidth="1"/>
    <col min="6" max="6" width="8.88671875" style="12"/>
  </cols>
  <sheetData>
    <row r="10" spans="1:9" ht="18" x14ac:dyDescent="0.35">
      <c r="B10" s="18" t="s">
        <v>452</v>
      </c>
    </row>
    <row r="11" spans="1:9" ht="28.8" x14ac:dyDescent="0.3">
      <c r="A11" s="12" t="s">
        <v>1038</v>
      </c>
      <c r="B11" s="26" t="str">
        <f>VLOOKUP(A11,LU_Res!$A$12:$D$18,LangNum,FALSE)</f>
        <v>Time (discretionary hours for social life)</v>
      </c>
      <c r="C11" s="4">
        <v>0</v>
      </c>
      <c r="D11" s="24" t="str">
        <f>IF(ISBLANK(C11),"",VLOOKUP(C11,LU_Res!$A$49:$D$52,LangNum,FALSE))</f>
        <v>No slack:</v>
      </c>
      <c r="G11" t="str">
        <f>A11</f>
        <v>Time</v>
      </c>
      <c r="H11" s="7">
        <f>IF(ISBLANK(C11),"",C11)</f>
        <v>0</v>
      </c>
      <c r="I11" t="str">
        <f>G11&amp;";"&amp;H11&amp;";"</f>
        <v>Time;0;</v>
      </c>
    </row>
    <row r="12" spans="1:9" x14ac:dyDescent="0.3">
      <c r="A12" s="12" t="s">
        <v>1039</v>
      </c>
      <c r="B12" s="26" t="str">
        <f>VLOOKUP(A12,LU_Res!$A$12:$D$18,LangNum,FALSE)</f>
        <v>Health (how predictably your health allows socialing now)</v>
      </c>
      <c r="C12" s="4">
        <v>0</v>
      </c>
      <c r="D12" s="24" t="str">
        <f>IF(ISBLANK(C12),"",VLOOKUP(C12,LU_Res!$A$57:$D$60,LangNum,FALSE))</f>
        <v>Unstable constraint:</v>
      </c>
      <c r="G12" t="str">
        <f t="shared" ref="G12:G16" si="0">A12</f>
        <v>Health</v>
      </c>
      <c r="H12" s="7">
        <f t="shared" ref="H12:H16" si="1">IF(ISBLANK(C12),"",C12)</f>
        <v>0</v>
      </c>
      <c r="I12" t="str">
        <f t="shared" ref="I12:I16" si="2">G12&amp;";"&amp;H12&amp;";"</f>
        <v>Health;0;</v>
      </c>
    </row>
    <row r="13" spans="1:9" ht="28.8" x14ac:dyDescent="0.3">
      <c r="A13" s="12" t="s">
        <v>1040</v>
      </c>
      <c r="B13" s="26" t="str">
        <f>VLOOKUP(A13,LU_Res!$A$12:$D$18,LangNum,FALSE)</f>
        <v>Fitness (stamina for active encounters)</v>
      </c>
      <c r="C13" s="4">
        <v>0</v>
      </c>
      <c r="D13" s="24" t="str">
        <f>IF(ISBLANK(C13),"",VLOOKUP(C13,LU_Res!$A$65:$D$68,LangNum,FALSE))</f>
        <v>Severely limited:</v>
      </c>
      <c r="G13" t="str">
        <f t="shared" si="0"/>
        <v>Fitness</v>
      </c>
      <c r="H13" s="7">
        <f t="shared" si="1"/>
        <v>0</v>
      </c>
      <c r="I13" t="str">
        <f t="shared" si="2"/>
        <v>Fitness;0;</v>
      </c>
    </row>
    <row r="14" spans="1:9" x14ac:dyDescent="0.3">
      <c r="A14" s="12" t="s">
        <v>1041</v>
      </c>
      <c r="B14" s="26" t="str">
        <f>VLOOKUP(A14,LU_Res!$A$12:$D$18,LangNum,FALSE)</f>
        <v>Hospitality (ability to host at home)</v>
      </c>
      <c r="C14" s="4">
        <v>1</v>
      </c>
      <c r="D14" s="24" t="str">
        <f>IF(ISBLANK(C14),"",VLOOKUP(C14,LU_Res!$A$73:$D$76,LangNum,FALSE))</f>
        <v>Micro-hosting:</v>
      </c>
      <c r="G14" t="str">
        <f t="shared" si="0"/>
        <v>Hospitality</v>
      </c>
      <c r="H14" s="7">
        <f t="shared" si="1"/>
        <v>1</v>
      </c>
      <c r="I14" t="str">
        <f t="shared" si="2"/>
        <v>Hospitality;1;</v>
      </c>
    </row>
    <row r="15" spans="1:9" x14ac:dyDescent="0.3">
      <c r="A15" s="12" t="s">
        <v>1043</v>
      </c>
      <c r="B15" s="26" t="str">
        <f>VLOOKUP(A15,LU_Res!$A$12:$D$18,LangNum,FALSE)</f>
        <v>Travel funds (discretionary budget for visits)</v>
      </c>
      <c r="C15" s="4">
        <v>0</v>
      </c>
      <c r="D15" s="24" t="str">
        <f>IF(ISBLANK(C15),"",VLOOKUP(C15,LU_Res!$A$81:$D$84,LangNum,FALSE))</f>
        <v>None:</v>
      </c>
      <c r="G15" t="str">
        <f t="shared" si="0"/>
        <v>TravelFunds</v>
      </c>
      <c r="H15" s="7">
        <f t="shared" si="1"/>
        <v>0</v>
      </c>
      <c r="I15" t="str">
        <f t="shared" si="2"/>
        <v>TravelFunds;0;</v>
      </c>
    </row>
    <row r="16" spans="1:9" x14ac:dyDescent="0.3">
      <c r="A16" s="12" t="s">
        <v>1042</v>
      </c>
      <c r="B16" s="26" t="str">
        <f>VLOOKUP(A16,LU_Res!$A$12:$D$18,LangNum,FALSE)</f>
        <v>Network (channels &amp; variety of weak ties)</v>
      </c>
      <c r="C16" s="4">
        <v>0</v>
      </c>
      <c r="D16" s="24" t="str">
        <f>IF(ISBLANK(C16),"",VLOOKUP(C16,LU_Res!$A$89:$D$92,LangNum,FALSE))</f>
        <v>Sparse:</v>
      </c>
      <c r="G16" t="str">
        <f t="shared" si="0"/>
        <v>Network</v>
      </c>
      <c r="H16" s="7">
        <f t="shared" si="1"/>
        <v>0</v>
      </c>
      <c r="I16" t="str">
        <f t="shared" si="2"/>
        <v>Network;0;</v>
      </c>
    </row>
    <row r="20" spans="1:9" ht="18" x14ac:dyDescent="0.35">
      <c r="B20" s="18" t="s">
        <v>551</v>
      </c>
    </row>
    <row r="21" spans="1:9" ht="28.8" x14ac:dyDescent="0.3">
      <c r="A21" s="12" t="s">
        <v>1046</v>
      </c>
      <c r="B21" s="26" t="str">
        <f>VLOOKUP(A21,LU_Res!$A$22:$D$32,LangNum,FALSE)</f>
        <v>I send postcards from holidays</v>
      </c>
      <c r="C21" s="4">
        <v>0</v>
      </c>
      <c r="D21" s="24" t="str">
        <f>IF(ISBLANK(C21),"",VLOOKUP(C21,LU_Res!$A$96:$D$100,LangNum,FALSE))</f>
        <v>Neither agree nor disagree</v>
      </c>
      <c r="G21" t="str">
        <f>A21</f>
        <v>Postcards</v>
      </c>
      <c r="H21" s="7">
        <f>IF(ISBLANK(C21),"",C21)</f>
        <v>0</v>
      </c>
      <c r="I21" t="str">
        <f>G21&amp;";"&amp;H21&amp;";"</f>
        <v>Postcards;0;</v>
      </c>
    </row>
    <row r="22" spans="1:9" ht="28.8" x14ac:dyDescent="0.3">
      <c r="A22" s="12" t="s">
        <v>1047</v>
      </c>
      <c r="B22" s="26" t="str">
        <f>VLOOKUP(A22,LU_Res!$A$22:$D$32,LangNum,FALSE)</f>
        <v>I spend as much time socialising with friends and family as I do on Streaming, Internet and TV</v>
      </c>
      <c r="C22" s="4">
        <v>0</v>
      </c>
      <c r="D22" s="24" t="str">
        <f>IF(ISBLANK(C22),"",VLOOKUP(C22,LU_Res!$A$96:$D$100,LangNum,FALSE))</f>
        <v>Neither agree nor disagree</v>
      </c>
      <c r="G22" t="str">
        <f t="shared" ref="G22:G26" si="3">A22</f>
        <v>TimeSocial</v>
      </c>
      <c r="H22" s="7">
        <f t="shared" ref="H22:H26" si="4">IF(ISBLANK(C22),"",C22)</f>
        <v>0</v>
      </c>
      <c r="I22" t="str">
        <f t="shared" ref="I22:I26" si="5">G22&amp;";"&amp;H22&amp;";"</f>
        <v>TimeSocial;0;</v>
      </c>
    </row>
    <row r="23" spans="1:9" ht="28.8" x14ac:dyDescent="0.3">
      <c r="A23" s="12" t="s">
        <v>1048</v>
      </c>
      <c r="B23" s="26" t="str">
        <f>VLOOKUP(A23,LU_Res!$A$22:$D$32,LangNum,FALSE)</f>
        <v>I sometimes host my friends for lunch or dinner</v>
      </c>
      <c r="C23" s="4">
        <v>0</v>
      </c>
      <c r="D23" s="24" t="str">
        <f>IF(ISBLANK(C23),"",VLOOKUP(C23,LU_Res!$A$96:$D$100,LangNum,FALSE))</f>
        <v>Neither agree nor disagree</v>
      </c>
      <c r="G23" t="str">
        <f t="shared" si="3"/>
        <v>HostLunch</v>
      </c>
      <c r="H23" s="7">
        <f t="shared" si="4"/>
        <v>0</v>
      </c>
      <c r="I23" t="str">
        <f t="shared" si="5"/>
        <v>HostLunch;0;</v>
      </c>
    </row>
    <row r="24" spans="1:9" ht="28.8" x14ac:dyDescent="0.3">
      <c r="A24" s="12" t="s">
        <v>1049</v>
      </c>
      <c r="B24" s="26" t="str">
        <f>VLOOKUP(A24,LU_Res!$A$22:$D$32,LangNum,FALSE)</f>
        <v>When I communicate with my friends, I try to add in as many layers as possible, and try to give them my full attention</v>
      </c>
      <c r="C24" s="4">
        <v>0</v>
      </c>
      <c r="D24" s="24" t="str">
        <f>IF(ISBLANK(C24),"",VLOOKUP(C24,LU_Res!$A$96:$D$100,LangNum,FALSE))</f>
        <v>Neither agree nor disagree</v>
      </c>
      <c r="G24" t="str">
        <f t="shared" si="3"/>
        <v>Layers</v>
      </c>
      <c r="H24" s="7">
        <f t="shared" si="4"/>
        <v>0</v>
      </c>
      <c r="I24" t="str">
        <f t="shared" si="5"/>
        <v>Layers;0;</v>
      </c>
    </row>
    <row r="25" spans="1:9" ht="28.8" x14ac:dyDescent="0.3">
      <c r="A25" s="12" t="s">
        <v>1050</v>
      </c>
      <c r="B25" s="26" t="str">
        <f>VLOOKUP(A25,LU_Res!$A$22:$D$32,LangNum,FALSE)</f>
        <v>I have at some point reconnected with some old 'rust' friends from my early years</v>
      </c>
      <c r="C25" s="4">
        <v>0</v>
      </c>
      <c r="D25" s="24" t="str">
        <f>IF(ISBLANK(C25),"",VLOOKUP(C25,LU_Res!$A$96:$D$100,LangNum,FALSE))</f>
        <v>Neither agree nor disagree</v>
      </c>
      <c r="G25" t="str">
        <f t="shared" si="3"/>
        <v>ReconnectRust</v>
      </c>
      <c r="H25" s="7">
        <f t="shared" si="4"/>
        <v>0</v>
      </c>
      <c r="I25" t="str">
        <f t="shared" si="5"/>
        <v>ReconnectRust;0;</v>
      </c>
    </row>
    <row r="26" spans="1:9" ht="28.8" x14ac:dyDescent="0.3">
      <c r="A26" s="12" t="s">
        <v>1051</v>
      </c>
      <c r="B26" s="26" t="str">
        <f>VLOOKUP(A26,LU_Res!$A$22:$D$32,LangNum,FALSE)</f>
        <v>I rarely use the words 'busy' and 'toxic' in my communications with friends</v>
      </c>
      <c r="C26" s="4">
        <v>0</v>
      </c>
      <c r="D26" s="24" t="str">
        <f>IF(ISBLANK(C26),"",VLOOKUP(C26,LU_Res!$A$96:$D$100,LangNum,FALSE))</f>
        <v>Neither agree nor disagree</v>
      </c>
      <c r="G26" t="str">
        <f t="shared" si="3"/>
        <v>BusyToxic</v>
      </c>
      <c r="H26" s="7">
        <f t="shared" si="4"/>
        <v>0</v>
      </c>
      <c r="I26" t="str">
        <f t="shared" si="5"/>
        <v>BusyToxic;0;</v>
      </c>
    </row>
    <row r="27" spans="1:9" ht="28.8" x14ac:dyDescent="0.3">
      <c r="A27" s="12" t="s">
        <v>1052</v>
      </c>
      <c r="B27" s="26" t="str">
        <f>VLOOKUP(A27,LU_Res!$A$22:$D$32,LangNum,FALSE)</f>
        <v>I allow friends to give me gifts and do me favours, even if I cannot reciprocate in the moment</v>
      </c>
      <c r="C27" s="4">
        <v>0</v>
      </c>
      <c r="D27" s="24" t="str">
        <f>IF(ISBLANK(C27),"",VLOOKUP(C27,LU_Res!$A$96:$D$100,LangNum,FALSE))</f>
        <v>Neither agree nor disagree</v>
      </c>
      <c r="G27" t="str">
        <f>A27</f>
        <v>GiftsAllow</v>
      </c>
      <c r="H27" s="7">
        <f>IF(ISBLANK(C27),"",C27)</f>
        <v>0</v>
      </c>
      <c r="I27" t="str">
        <f>G27&amp;";"&amp;H27&amp;";"</f>
        <v>GiftsAllow;0;</v>
      </c>
    </row>
    <row r="32" spans="1:9" ht="18" x14ac:dyDescent="0.35">
      <c r="B32" s="18" t="s">
        <v>552</v>
      </c>
    </row>
    <row r="33" spans="1:9" x14ac:dyDescent="0.3">
      <c r="A33" s="12" t="s">
        <v>1044</v>
      </c>
      <c r="B33" s="26" t="str">
        <f>VLOOKUP(A33,LU_Res!$A$38:$C$44,LangNum,FALSE)</f>
        <v>I regularly try out new groups from time to time</v>
      </c>
      <c r="C33" s="4">
        <v>0</v>
      </c>
      <c r="D33" s="24" t="str">
        <f>IF(ISBLANK(C33),"",VLOOKUP(C33,LU_Res!$A$96:$D$100,LangNum,FALSE))</f>
        <v>Neither agree nor disagree</v>
      </c>
      <c r="G33" t="str">
        <f t="shared" ref="G33:G34" si="6">A33</f>
        <v>NewGroups</v>
      </c>
      <c r="H33" s="7">
        <f>IF(ISBLANK(C33),"",C33)</f>
        <v>0</v>
      </c>
      <c r="I33" t="str">
        <f>G33&amp;";"&amp;H33&amp;";"</f>
        <v>NewGroups;0;</v>
      </c>
    </row>
    <row r="34" spans="1:9" ht="28.8" x14ac:dyDescent="0.3">
      <c r="A34" s="12" t="s">
        <v>1045</v>
      </c>
      <c r="B34" s="26" t="str">
        <f>VLOOKUP(A34,LU_Res!$A$38:$C$44,LangNum,FALSE)</f>
        <v>I am registered on Meetup, Internations, or another app bringing people together (non-dating)</v>
      </c>
      <c r="C34" s="4">
        <v>0</v>
      </c>
      <c r="D34" s="24" t="str">
        <f>IF(ISBLANK(C34),"",VLOOKUP(C34,LU_Res!$A$96:$D$100,LangNum,FALSE))</f>
        <v>Neither agree nor disagree</v>
      </c>
      <c r="G34" t="str">
        <f>A34</f>
        <v>MUIntOnl</v>
      </c>
      <c r="H34" s="7">
        <f>IF(ISBLANK(C34),"",C34)</f>
        <v>0</v>
      </c>
      <c r="I34" t="str">
        <f>G34&amp;";"&amp;H34&amp;";"</f>
        <v>MUIntOnl;0;</v>
      </c>
    </row>
    <row r="35" spans="1:9" x14ac:dyDescent="0.3">
      <c r="H35" t="s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852EC-BC41-4EE5-A98F-C98768F4B36C}">
  <dimension ref="B29:C30"/>
  <sheetViews>
    <sheetView workbookViewId="0">
      <selection activeCell="G1" sqref="A1:G1"/>
    </sheetView>
    <sheetView workbookViewId="1"/>
  </sheetViews>
  <sheetFormatPr defaultRowHeight="14.4" x14ac:dyDescent="0.3"/>
  <cols>
    <col min="2" max="2" width="22.6640625" customWidth="1"/>
  </cols>
  <sheetData>
    <row r="29" spans="2:3" x14ac:dyDescent="0.3">
      <c r="B29" t="s">
        <v>345</v>
      </c>
      <c r="C29">
        <f>SUMPRODUCT(NeedsLon!$G$11:$G$29,NeedsLon!$H$11:$H$29)</f>
        <v>1</v>
      </c>
    </row>
    <row r="30" spans="2:3" x14ac:dyDescent="0.3">
      <c r="B30" t="s">
        <v>611</v>
      </c>
      <c r="C30">
        <f>SUMPRODUCT(NeedsLon!G30:$G$35,NeedsLon!$H$30:$H$35)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6BE3B-7CF5-4CB7-A684-DE2FDD5D136B}">
  <dimension ref="A3:F30"/>
  <sheetViews>
    <sheetView workbookViewId="0">
      <selection activeCell="C7" sqref="C7"/>
    </sheetView>
    <sheetView workbookViewId="1"/>
  </sheetViews>
  <sheetFormatPr defaultRowHeight="14.4" x14ac:dyDescent="0.3"/>
  <sheetData>
    <row r="3" spans="1:6" x14ac:dyDescent="0.3">
      <c r="F3" t="s">
        <v>644</v>
      </c>
    </row>
    <row r="4" spans="1:6" x14ac:dyDescent="0.3">
      <c r="A4" t="s">
        <v>614</v>
      </c>
      <c r="B4" t="s">
        <v>615</v>
      </c>
      <c r="C4">
        <v>2</v>
      </c>
      <c r="F4" s="23">
        <f>VLOOKUP(Instructions!$C$3,LU_Lang!$A$4:$C$6,3,FALSE)</f>
        <v>2</v>
      </c>
    </row>
    <row r="5" spans="1:6" x14ac:dyDescent="0.3">
      <c r="A5" t="s">
        <v>616</v>
      </c>
      <c r="B5" t="s">
        <v>617</v>
      </c>
      <c r="C5">
        <v>3</v>
      </c>
    </row>
    <row r="6" spans="1:6" x14ac:dyDescent="0.3">
      <c r="A6" t="s">
        <v>618</v>
      </c>
      <c r="B6" t="s">
        <v>619</v>
      </c>
      <c r="C6">
        <v>4</v>
      </c>
    </row>
    <row r="21" spans="1:3" x14ac:dyDescent="0.3">
      <c r="A21" s="9"/>
      <c r="B21" s="9"/>
      <c r="C21" s="9"/>
    </row>
    <row r="22" spans="1:3" x14ac:dyDescent="0.3">
      <c r="A22" s="9"/>
      <c r="B22" s="9"/>
      <c r="C22" s="9"/>
    </row>
    <row r="23" spans="1:3" x14ac:dyDescent="0.3">
      <c r="A23" s="9"/>
      <c r="B23" s="9"/>
      <c r="C23" s="9"/>
    </row>
    <row r="24" spans="1:3" x14ac:dyDescent="0.3">
      <c r="A24" s="9"/>
      <c r="B24" s="9"/>
      <c r="C24" s="9"/>
    </row>
    <row r="25" spans="1:3" x14ac:dyDescent="0.3">
      <c r="A25" s="9"/>
      <c r="B25" s="9"/>
      <c r="C25" s="9"/>
    </row>
    <row r="26" spans="1:3" x14ac:dyDescent="0.3">
      <c r="A26" s="9"/>
      <c r="B26" s="9"/>
      <c r="C26" s="9"/>
    </row>
    <row r="27" spans="1:3" x14ac:dyDescent="0.3">
      <c r="A27" s="9"/>
      <c r="B27" s="9"/>
      <c r="C27" s="9"/>
    </row>
    <row r="28" spans="1:3" x14ac:dyDescent="0.3">
      <c r="A28" s="9"/>
      <c r="B28" s="9"/>
      <c r="C28" s="9"/>
    </row>
    <row r="29" spans="1:3" x14ac:dyDescent="0.3">
      <c r="A29" s="9"/>
      <c r="B29" s="9"/>
      <c r="C29" s="9"/>
    </row>
    <row r="30" spans="1:3" x14ac:dyDescent="0.3">
      <c r="A30" s="9"/>
      <c r="B30" s="9"/>
      <c r="C30" s="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E5D1F-7C2D-487B-B517-60BFDAB9FFCF}">
  <dimension ref="A2:I66"/>
  <sheetViews>
    <sheetView topLeftCell="A8" workbookViewId="0">
      <selection activeCell="B18" sqref="B18:D18"/>
    </sheetView>
    <sheetView workbookViewId="1">
      <selection activeCell="A10" sqref="A10"/>
    </sheetView>
  </sheetViews>
  <sheetFormatPr defaultRowHeight="14.4" x14ac:dyDescent="0.3"/>
  <sheetData>
    <row r="2" spans="1:4" x14ac:dyDescent="0.3">
      <c r="A2" t="s">
        <v>31</v>
      </c>
      <c r="B2" t="s">
        <v>31</v>
      </c>
      <c r="C2" t="s">
        <v>31</v>
      </c>
      <c r="D2" t="s">
        <v>696</v>
      </c>
    </row>
    <row r="3" spans="1:4" x14ac:dyDescent="0.3">
      <c r="A3" t="s">
        <v>613</v>
      </c>
      <c r="B3" t="s">
        <v>613</v>
      </c>
      <c r="C3" t="s">
        <v>689</v>
      </c>
      <c r="D3" t="s">
        <v>646</v>
      </c>
    </row>
    <row r="4" spans="1:4" x14ac:dyDescent="0.3">
      <c r="A4" t="s">
        <v>656</v>
      </c>
      <c r="B4" t="s">
        <v>656</v>
      </c>
      <c r="C4" t="s">
        <v>690</v>
      </c>
      <c r="D4" t="s">
        <v>647</v>
      </c>
    </row>
    <row r="5" spans="1:4" x14ac:dyDescent="0.3">
      <c r="A5" t="s">
        <v>32</v>
      </c>
      <c r="B5" t="s">
        <v>32</v>
      </c>
      <c r="C5" t="s">
        <v>32</v>
      </c>
      <c r="D5" t="s">
        <v>648</v>
      </c>
    </row>
    <row r="6" spans="1:4" x14ac:dyDescent="0.3">
      <c r="A6" t="s">
        <v>685</v>
      </c>
      <c r="B6" t="s">
        <v>685</v>
      </c>
      <c r="C6" t="s">
        <v>691</v>
      </c>
      <c r="D6" t="s">
        <v>649</v>
      </c>
    </row>
    <row r="7" spans="1:4" x14ac:dyDescent="0.3">
      <c r="A7" t="s">
        <v>34</v>
      </c>
      <c r="B7" t="s">
        <v>34</v>
      </c>
      <c r="C7" t="s">
        <v>625</v>
      </c>
      <c r="D7" t="s">
        <v>650</v>
      </c>
    </row>
    <row r="8" spans="1:4" x14ac:dyDescent="0.3">
      <c r="A8" t="s">
        <v>35</v>
      </c>
      <c r="B8" t="s">
        <v>35</v>
      </c>
      <c r="C8" t="s">
        <v>692</v>
      </c>
      <c r="D8" t="s">
        <v>651</v>
      </c>
    </row>
    <row r="9" spans="1:4" x14ac:dyDescent="0.3">
      <c r="A9" t="s">
        <v>36</v>
      </c>
      <c r="B9" t="s">
        <v>36</v>
      </c>
      <c r="C9" t="s">
        <v>693</v>
      </c>
      <c r="D9" t="s">
        <v>652</v>
      </c>
    </row>
    <row r="10" spans="1:4" x14ac:dyDescent="0.3">
      <c r="A10" t="s">
        <v>37</v>
      </c>
      <c r="B10" t="s">
        <v>37</v>
      </c>
      <c r="C10" t="s">
        <v>694</v>
      </c>
      <c r="D10" t="s">
        <v>653</v>
      </c>
    </row>
    <row r="11" spans="1:4" x14ac:dyDescent="0.3">
      <c r="A11" t="s">
        <v>66</v>
      </c>
      <c r="B11" t="s">
        <v>66</v>
      </c>
      <c r="C11" t="s">
        <v>695</v>
      </c>
      <c r="D11" t="s">
        <v>654</v>
      </c>
    </row>
    <row r="17" spans="1:9" x14ac:dyDescent="0.3">
      <c r="B17" t="s">
        <v>614</v>
      </c>
      <c r="C17" t="s">
        <v>616</v>
      </c>
      <c r="D17" t="s">
        <v>618</v>
      </c>
      <c r="F17" t="s">
        <v>614</v>
      </c>
      <c r="G17" t="s">
        <v>622</v>
      </c>
    </row>
    <row r="18" spans="1:9" ht="86.4" x14ac:dyDescent="0.3">
      <c r="A18" s="9" t="s">
        <v>190</v>
      </c>
      <c r="B18" t="str">
        <f>F18</f>
        <v>Family</v>
      </c>
      <c r="C18" t="str">
        <f>H18</f>
        <v>Familie</v>
      </c>
      <c r="D18" t="s">
        <v>646</v>
      </c>
      <c r="F18" s="9" t="s">
        <v>1</v>
      </c>
      <c r="G18" s="9" t="s">
        <v>191</v>
      </c>
      <c r="H18" t="s">
        <v>624</v>
      </c>
      <c r="I18" s="9" t="s">
        <v>623</v>
      </c>
    </row>
    <row r="19" spans="1:9" ht="72" x14ac:dyDescent="0.3">
      <c r="A19" s="9" t="s">
        <v>192</v>
      </c>
      <c r="B19" t="str">
        <f t="shared" ref="B19:B27" si="0">F19</f>
        <v>Partner–Spouse</v>
      </c>
      <c r="C19" t="str">
        <f t="shared" ref="C19:C27" si="1">H19</f>
        <v xml:space="preserve">Partner/Ehepartner </v>
      </c>
      <c r="D19" t="s">
        <v>647</v>
      </c>
      <c r="F19" s="9" t="s">
        <v>193</v>
      </c>
      <c r="G19" s="9" t="s">
        <v>194</v>
      </c>
      <c r="H19" t="s">
        <v>626</v>
      </c>
      <c r="I19" s="9" t="s">
        <v>627</v>
      </c>
    </row>
    <row r="20" spans="1:9" ht="57.6" x14ac:dyDescent="0.3">
      <c r="A20" s="9" t="s">
        <v>195</v>
      </c>
      <c r="B20" t="str">
        <f t="shared" si="0"/>
        <v>Work–Colleague</v>
      </c>
      <c r="C20" t="str">
        <f t="shared" si="1"/>
        <v>Arbeits- Kollege/Kollegin</v>
      </c>
      <c r="D20" t="s">
        <v>648</v>
      </c>
      <c r="F20" s="9" t="s">
        <v>196</v>
      </c>
      <c r="G20" s="9" t="s">
        <v>197</v>
      </c>
      <c r="H20" t="s">
        <v>629</v>
      </c>
      <c r="I20" s="9" t="s">
        <v>628</v>
      </c>
    </row>
    <row r="21" spans="1:9" ht="72" x14ac:dyDescent="0.3">
      <c r="A21" s="9" t="s">
        <v>198</v>
      </c>
      <c r="B21" t="str">
        <f t="shared" si="0"/>
        <v>Work–Mentor–Mentee</v>
      </c>
      <c r="C21" t="str">
        <f t="shared" si="1"/>
        <v>Arbeit–Mentor/Mentee</v>
      </c>
      <c r="D21" t="s">
        <v>649</v>
      </c>
      <c r="F21" s="9" t="s">
        <v>199</v>
      </c>
      <c r="G21" s="9" t="s">
        <v>200</v>
      </c>
      <c r="H21" t="s">
        <v>631</v>
      </c>
      <c r="I21" s="9" t="s">
        <v>630</v>
      </c>
    </row>
    <row r="22" spans="1:9" ht="72" x14ac:dyDescent="0.3">
      <c r="A22" s="9" t="s">
        <v>201</v>
      </c>
      <c r="B22" t="str">
        <f t="shared" si="0"/>
        <v>Faith–Spiritual</v>
      </c>
      <c r="C22" t="str">
        <f t="shared" si="1"/>
        <v xml:space="preserve">Glaube/Spiritualität </v>
      </c>
      <c r="D22" t="s">
        <v>650</v>
      </c>
      <c r="F22" s="9" t="s">
        <v>202</v>
      </c>
      <c r="G22" s="9" t="s">
        <v>203</v>
      </c>
      <c r="H22" t="s">
        <v>633</v>
      </c>
      <c r="I22" s="9" t="s">
        <v>632</v>
      </c>
    </row>
    <row r="23" spans="1:9" ht="72" x14ac:dyDescent="0.3">
      <c r="A23" s="9" t="s">
        <v>204</v>
      </c>
      <c r="B23" t="str">
        <f t="shared" si="0"/>
        <v>Hobby–Club–Sport</v>
      </c>
      <c r="C23" t="str">
        <f t="shared" si="1"/>
        <v>Hobby / Verein / Sport</v>
      </c>
      <c r="D23" t="s">
        <v>651</v>
      </c>
      <c r="F23" s="9" t="s">
        <v>205</v>
      </c>
      <c r="G23" s="9" t="s">
        <v>206</v>
      </c>
      <c r="H23" t="s">
        <v>634</v>
      </c>
      <c r="I23" s="9" t="s">
        <v>635</v>
      </c>
    </row>
    <row r="24" spans="1:9" ht="72" x14ac:dyDescent="0.3">
      <c r="A24" s="9" t="s">
        <v>207</v>
      </c>
      <c r="B24" t="str">
        <f t="shared" si="0"/>
        <v>Neighbor–Local</v>
      </c>
      <c r="C24" t="str">
        <f t="shared" si="1"/>
        <v>Nachbarschaft / Lokal</v>
      </c>
      <c r="D24" t="s">
        <v>652</v>
      </c>
      <c r="F24" s="9" t="s">
        <v>208</v>
      </c>
      <c r="G24" s="9" t="s">
        <v>209</v>
      </c>
      <c r="H24" t="s">
        <v>636</v>
      </c>
      <c r="I24" s="9" t="s">
        <v>637</v>
      </c>
    </row>
    <row r="25" spans="1:9" ht="86.4" x14ac:dyDescent="0.3">
      <c r="A25" s="9" t="s">
        <v>210</v>
      </c>
      <c r="B25" t="str">
        <f t="shared" si="0"/>
        <v>Volunteer–Service</v>
      </c>
      <c r="C25" t="str">
        <f t="shared" si="1"/>
        <v>Ehrenamt / Dienst</v>
      </c>
      <c r="D25" t="s">
        <v>653</v>
      </c>
      <c r="F25" s="9" t="s">
        <v>211</v>
      </c>
      <c r="G25" s="9" t="s">
        <v>212</v>
      </c>
      <c r="H25" t="s">
        <v>638</v>
      </c>
      <c r="I25" s="9" t="s">
        <v>639</v>
      </c>
    </row>
    <row r="26" spans="1:9" ht="57.6" x14ac:dyDescent="0.3">
      <c r="A26" s="9" t="s">
        <v>213</v>
      </c>
      <c r="B26" t="str">
        <f t="shared" si="0"/>
        <v>Online–Only</v>
      </c>
      <c r="C26" t="str">
        <f t="shared" si="1"/>
        <v>Nur online</v>
      </c>
      <c r="D26" t="s">
        <v>654</v>
      </c>
      <c r="F26" s="9" t="s">
        <v>214</v>
      </c>
      <c r="G26" s="9" t="s">
        <v>215</v>
      </c>
      <c r="H26" t="s">
        <v>640</v>
      </c>
      <c r="I26" s="9" t="s">
        <v>641</v>
      </c>
    </row>
    <row r="27" spans="1:9" ht="86.4" x14ac:dyDescent="0.3">
      <c r="A27" s="9" t="s">
        <v>216</v>
      </c>
      <c r="B27" t="str">
        <f t="shared" si="0"/>
        <v>Other</v>
      </c>
      <c r="C27" t="str">
        <f t="shared" si="1"/>
        <v>Sonstiges</v>
      </c>
      <c r="D27" t="s">
        <v>655</v>
      </c>
      <c r="F27" s="9" t="s">
        <v>217</v>
      </c>
      <c r="G27" s="9" t="s">
        <v>218</v>
      </c>
      <c r="H27" t="s">
        <v>642</v>
      </c>
      <c r="I27" s="9" t="s">
        <v>643</v>
      </c>
    </row>
    <row r="28" spans="1:9" x14ac:dyDescent="0.3">
      <c r="E28" s="9"/>
    </row>
    <row r="29" spans="1:9" x14ac:dyDescent="0.3">
      <c r="E29" s="9"/>
    </row>
    <row r="30" spans="1:9" x14ac:dyDescent="0.3">
      <c r="E30" s="9"/>
    </row>
    <row r="33" spans="1:9" x14ac:dyDescent="0.3">
      <c r="A33" s="8" t="s">
        <v>188</v>
      </c>
      <c r="B33" t="s">
        <v>614</v>
      </c>
      <c r="C33" t="s">
        <v>616</v>
      </c>
      <c r="D33" t="s">
        <v>618</v>
      </c>
    </row>
    <row r="34" spans="1:9" ht="57.6" x14ac:dyDescent="0.3">
      <c r="A34" s="9" t="s">
        <v>221</v>
      </c>
      <c r="B34" t="str">
        <f>F34</f>
        <v>Inner</v>
      </c>
      <c r="C34" t="str">
        <f>H34</f>
        <v>Innerste / engste</v>
      </c>
      <c r="D34" t="s">
        <v>646</v>
      </c>
      <c r="F34" s="9" t="s">
        <v>222</v>
      </c>
      <c r="G34" s="9" t="s">
        <v>223</v>
      </c>
      <c r="H34" t="s">
        <v>657</v>
      </c>
      <c r="I34" t="s">
        <v>660</v>
      </c>
    </row>
    <row r="35" spans="1:9" ht="72" x14ac:dyDescent="0.3">
      <c r="A35" s="9" t="s">
        <v>224</v>
      </c>
      <c r="B35" t="str">
        <f t="shared" ref="B35" si="2">F35</f>
        <v>Close</v>
      </c>
      <c r="C35" t="str">
        <f t="shared" ref="C35" si="3">H35</f>
        <v xml:space="preserve">Nahestehend / eng </v>
      </c>
      <c r="D35" t="s">
        <v>647</v>
      </c>
      <c r="F35" s="9" t="s">
        <v>225</v>
      </c>
      <c r="G35" s="9" t="s">
        <v>226</v>
      </c>
      <c r="H35" t="s">
        <v>658</v>
      </c>
      <c r="I35" t="s">
        <v>661</v>
      </c>
    </row>
    <row r="36" spans="1:9" ht="72" x14ac:dyDescent="0.3">
      <c r="A36" s="9" t="s">
        <v>227</v>
      </c>
      <c r="B36" t="str">
        <f t="shared" ref="B36" si="4">F36</f>
        <v>Extended</v>
      </c>
      <c r="C36" t="str">
        <f t="shared" ref="C36" si="5">H36</f>
        <v>Erweitert</v>
      </c>
      <c r="D36" t="s">
        <v>648</v>
      </c>
      <c r="F36" s="9" t="s">
        <v>228</v>
      </c>
      <c r="G36" s="9" t="s">
        <v>229</v>
      </c>
      <c r="H36" t="s">
        <v>659</v>
      </c>
      <c r="I36" t="s">
        <v>662</v>
      </c>
    </row>
    <row r="42" spans="1:9" ht="28.8" x14ac:dyDescent="0.3">
      <c r="A42" s="8" t="s">
        <v>188</v>
      </c>
      <c r="B42" t="s">
        <v>614</v>
      </c>
      <c r="C42" t="s">
        <v>616</v>
      </c>
      <c r="D42" t="s">
        <v>618</v>
      </c>
      <c r="F42" s="8" t="s">
        <v>45</v>
      </c>
      <c r="G42" s="8" t="s">
        <v>220</v>
      </c>
    </row>
    <row r="43" spans="1:9" ht="43.2" x14ac:dyDescent="0.3">
      <c r="A43" s="9" t="s">
        <v>230</v>
      </c>
      <c r="B43" t="str">
        <f>F43</f>
        <v>Same household</v>
      </c>
      <c r="C43" t="str">
        <f>H43</f>
        <v>Gleicher Haushalt</v>
      </c>
      <c r="D43" t="s">
        <v>646</v>
      </c>
      <c r="F43" s="9" t="s">
        <v>231</v>
      </c>
      <c r="G43" s="9" t="s">
        <v>232</v>
      </c>
      <c r="H43" t="s">
        <v>667</v>
      </c>
      <c r="I43" t="s">
        <v>663</v>
      </c>
    </row>
    <row r="44" spans="1:9" ht="57.6" x14ac:dyDescent="0.3">
      <c r="A44" s="9" t="s">
        <v>233</v>
      </c>
      <c r="B44" t="str">
        <f t="shared" ref="B44:B45" si="6">F44</f>
        <v>Local city</v>
      </c>
      <c r="C44" t="str">
        <f t="shared" ref="C44:C45" si="7">H44</f>
        <v>Gleiche Stadt</v>
      </c>
      <c r="D44" t="s">
        <v>647</v>
      </c>
      <c r="F44" s="9" t="s">
        <v>234</v>
      </c>
      <c r="G44" s="9" t="s">
        <v>235</v>
      </c>
      <c r="H44" t="s">
        <v>666</v>
      </c>
      <c r="I44" t="s">
        <v>664</v>
      </c>
    </row>
    <row r="45" spans="1:9" ht="57.6" x14ac:dyDescent="0.3">
      <c r="A45" s="9" t="s">
        <v>236</v>
      </c>
      <c r="B45" t="str">
        <f t="shared" si="6"/>
        <v>Regional</v>
      </c>
      <c r="C45" t="str">
        <f t="shared" si="7"/>
        <v>Regional</v>
      </c>
      <c r="D45" t="s">
        <v>648</v>
      </c>
      <c r="F45" s="9" t="s">
        <v>237</v>
      </c>
      <c r="G45" s="9" t="s">
        <v>238</v>
      </c>
      <c r="H45" t="s">
        <v>237</v>
      </c>
      <c r="I45" t="s">
        <v>665</v>
      </c>
    </row>
    <row r="46" spans="1:9" ht="72" x14ac:dyDescent="0.3">
      <c r="A46" s="9" t="s">
        <v>239</v>
      </c>
      <c r="B46" t="str">
        <f t="shared" ref="B46" si="8">F46</f>
        <v>Far–Timezone</v>
      </c>
      <c r="C46" t="str">
        <f t="shared" ref="C46" si="9">H46</f>
        <v>Lange Reise/ Flug</v>
      </c>
      <c r="D46" t="s">
        <v>649</v>
      </c>
      <c r="F46" s="9" t="s">
        <v>240</v>
      </c>
      <c r="G46" s="9" t="s">
        <v>241</v>
      </c>
      <c r="H46" t="s">
        <v>669</v>
      </c>
      <c r="I46" t="s">
        <v>668</v>
      </c>
    </row>
    <row r="53" spans="1:9" ht="86.4" x14ac:dyDescent="0.3">
      <c r="A53" s="8" t="s">
        <v>188</v>
      </c>
      <c r="B53" t="s">
        <v>614</v>
      </c>
      <c r="C53" t="s">
        <v>616</v>
      </c>
      <c r="D53" t="s">
        <v>618</v>
      </c>
      <c r="F53" s="8" t="s">
        <v>45</v>
      </c>
      <c r="G53" s="8" t="s">
        <v>242</v>
      </c>
    </row>
    <row r="54" spans="1:9" ht="43.2" x14ac:dyDescent="0.3">
      <c r="A54" s="9" t="s">
        <v>680</v>
      </c>
      <c r="B54" t="str">
        <f>F54</f>
        <v>Rare</v>
      </c>
      <c r="C54" t="str">
        <f>H54</f>
        <v>Selten</v>
      </c>
      <c r="D54" t="s">
        <v>646</v>
      </c>
      <c r="F54" s="9" t="s">
        <v>243</v>
      </c>
      <c r="G54" s="9" t="s">
        <v>244</v>
      </c>
      <c r="H54" t="s">
        <v>670</v>
      </c>
      <c r="I54" t="s">
        <v>671</v>
      </c>
    </row>
    <row r="55" spans="1:9" ht="28.8" x14ac:dyDescent="0.3">
      <c r="A55" s="9" t="s">
        <v>681</v>
      </c>
      <c r="B55" t="str">
        <f t="shared" ref="B55:B57" si="10">F55</f>
        <v>Occasional</v>
      </c>
      <c r="C55" t="str">
        <f t="shared" ref="C55:C57" si="11">H55</f>
        <v>Gelegentlich</v>
      </c>
      <c r="D55" t="s">
        <v>647</v>
      </c>
      <c r="F55" s="9" t="s">
        <v>245</v>
      </c>
      <c r="G55" s="9" t="s">
        <v>246</v>
      </c>
      <c r="H55" t="s">
        <v>672</v>
      </c>
      <c r="I55" t="s">
        <v>673</v>
      </c>
    </row>
    <row r="56" spans="1:9" ht="28.8" x14ac:dyDescent="0.3">
      <c r="A56" s="9" t="s">
        <v>682</v>
      </c>
      <c r="B56" t="str">
        <f t="shared" si="10"/>
        <v>Monthly</v>
      </c>
      <c r="C56" t="str">
        <f t="shared" si="11"/>
        <v>Monatlich</v>
      </c>
      <c r="D56" t="s">
        <v>648</v>
      </c>
      <c r="F56" s="9" t="s">
        <v>247</v>
      </c>
      <c r="G56" s="9" t="s">
        <v>248</v>
      </c>
      <c r="H56" t="s">
        <v>674</v>
      </c>
      <c r="I56" t="s">
        <v>675</v>
      </c>
    </row>
    <row r="57" spans="1:9" ht="28.8" x14ac:dyDescent="0.3">
      <c r="A57" s="9" t="s">
        <v>683</v>
      </c>
      <c r="B57" t="str">
        <f t="shared" si="10"/>
        <v>Weekly</v>
      </c>
      <c r="C57" t="str">
        <f t="shared" si="11"/>
        <v>Wöchentlich</v>
      </c>
      <c r="D57" t="s">
        <v>649</v>
      </c>
      <c r="F57" s="9" t="s">
        <v>249</v>
      </c>
      <c r="G57" s="9" t="s">
        <v>250</v>
      </c>
      <c r="H57" t="s">
        <v>676</v>
      </c>
      <c r="I57" t="s">
        <v>677</v>
      </c>
    </row>
    <row r="58" spans="1:9" ht="72" x14ac:dyDescent="0.3">
      <c r="A58" s="9" t="s">
        <v>684</v>
      </c>
      <c r="B58" t="str">
        <f t="shared" ref="B58" si="12">F58</f>
        <v>Most days</v>
      </c>
      <c r="C58" t="str">
        <f t="shared" ref="C58" si="13">H58</f>
        <v>An den meisten Tagen</v>
      </c>
      <c r="D58" t="s">
        <v>650</v>
      </c>
      <c r="F58" s="9" t="s">
        <v>251</v>
      </c>
      <c r="G58" s="9" t="s">
        <v>252</v>
      </c>
      <c r="H58" t="s">
        <v>678</v>
      </c>
      <c r="I58" t="s">
        <v>679</v>
      </c>
    </row>
    <row r="64" spans="1:9" x14ac:dyDescent="0.3">
      <c r="B64" t="s">
        <v>614</v>
      </c>
      <c r="C64" t="s">
        <v>616</v>
      </c>
    </row>
    <row r="65" spans="1:3" x14ac:dyDescent="0.3">
      <c r="A65">
        <v>1</v>
      </c>
      <c r="B65" t="s">
        <v>253</v>
      </c>
      <c r="C65" t="s">
        <v>687</v>
      </c>
    </row>
    <row r="66" spans="1:3" x14ac:dyDescent="0.3">
      <c r="A66">
        <v>0</v>
      </c>
      <c r="B66" t="s">
        <v>686</v>
      </c>
      <c r="C66" t="s">
        <v>688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10</vt:i4>
      </vt:variant>
    </vt:vector>
  </HeadingPairs>
  <TitlesOfParts>
    <vt:vector size="27" baseType="lpstr">
      <vt:lpstr>Instructions</vt:lpstr>
      <vt:lpstr>Roster</vt:lpstr>
      <vt:lpstr>FEAST+G</vt:lpstr>
      <vt:lpstr>NeedsLon</vt:lpstr>
      <vt:lpstr>Communities</vt:lpstr>
      <vt:lpstr>ResourcesHabits</vt:lpstr>
      <vt:lpstr>Statistics</vt:lpstr>
      <vt:lpstr>LU_Lang</vt:lpstr>
      <vt:lpstr>LU_Roster</vt:lpstr>
      <vt:lpstr>LU_FEAST</vt:lpstr>
      <vt:lpstr>LU_NeedsLon</vt:lpstr>
      <vt:lpstr>LU_Res</vt:lpstr>
      <vt:lpstr>LU_Com</vt:lpstr>
      <vt:lpstr>Lookup</vt:lpstr>
      <vt:lpstr>DataExtract</vt:lpstr>
      <vt:lpstr>Documentation</vt:lpstr>
      <vt:lpstr>Todo</vt:lpstr>
      <vt:lpstr>AgreeDisagree</vt:lpstr>
      <vt:lpstr>Cadence_Label</vt:lpstr>
      <vt:lpstr>Circle_Label</vt:lpstr>
      <vt:lpstr>CurrentDate</vt:lpstr>
      <vt:lpstr>Distance_Label</vt:lpstr>
      <vt:lpstr>Lang</vt:lpstr>
      <vt:lpstr>LangNum</vt:lpstr>
      <vt:lpstr>PersonIDs</vt:lpstr>
      <vt:lpstr>ReciprocityChoices</vt:lpstr>
      <vt:lpstr>RoleTag_Label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Langkamp</dc:creator>
  <cp:lastModifiedBy>Christian Langkamp</cp:lastModifiedBy>
  <dcterms:created xsi:type="dcterms:W3CDTF">2025-08-30T18:46:16Z</dcterms:created>
  <dcterms:modified xsi:type="dcterms:W3CDTF">2025-09-10T13:57:09Z</dcterms:modified>
</cp:coreProperties>
</file>